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200" activeTab="0"/>
  </bookViews>
  <sheets>
    <sheet name="Main" sheetId="1" r:id="rId1"/>
    <sheet name="INPUT" sheetId="2" r:id="rId2"/>
    <sheet name="specification" sheetId="3" r:id="rId3"/>
    <sheet name="calculation" sheetId="4" r:id="rId4"/>
    <sheet name="U1" sheetId="5" r:id="rId5"/>
    <sheet name="Fw" sheetId="6" r:id="rId6"/>
    <sheet name="Fm" sheetId="7" r:id="rId7"/>
    <sheet name="tube" sheetId="8" r:id="rId8"/>
    <sheet name="STEAM" sheetId="9" r:id="rId9"/>
    <sheet name="R1" sheetId="10" r:id="rId10"/>
    <sheet name="Re" sheetId="11" r:id="rId11"/>
  </sheets>
  <definedNames>
    <definedName name="ac_flow">'INPUT'!$C$22</definedName>
    <definedName name="ac_temp">'INPUT'!$C$23</definedName>
    <definedName name="c_by">'INPUT'!$C$30</definedName>
    <definedName name="cf">'INPUT'!$C$11</definedName>
    <definedName name="e_surface">'INPUT'!$C$27</definedName>
    <definedName name="enthalpy">'INPUT'!$C$7</definedName>
    <definedName name="exh_temp">'INPUT'!$C$8</definedName>
    <definedName name="flow">'INPUT'!$C$5</definedName>
    <definedName name="gvc_flow">'INPUT'!$C$17</definedName>
    <definedName name="gvc_temp">'INPUT'!$C$18</definedName>
    <definedName name="ic_flow">'INPUT'!$C$20</definedName>
    <definedName name="ic_temp">'INPUT'!$C$21</definedName>
    <definedName name="p_by">'specification'!$C$37</definedName>
    <definedName name="p_margin">'INPUT'!$C$26</definedName>
    <definedName name="project">'INPUT'!$B$2</definedName>
    <definedName name="s_pass">'INPUT'!$C$24</definedName>
    <definedName name="Speed_rpm">'INPUT'!#REF!</definedName>
    <definedName name="tm">'INPUT'!$C$13</definedName>
    <definedName name="ts">'calculation'!$E$15</definedName>
    <definedName name="tube_gauge">'INPUT'!$C$15</definedName>
    <definedName name="tube_od">'INPUT'!$C$14</definedName>
    <definedName name="vacumn">'INPUT'!$C$6</definedName>
    <definedName name="Vw">'INPUT'!$C$12</definedName>
    <definedName name="w_pass">'INPUT'!$C$25</definedName>
    <definedName name="wt_i">'INPUT'!$C$9</definedName>
    <definedName name="wt_o">'INPUT'!$C$10</definedName>
  </definedNames>
  <calcPr calcMode="manual" fullCalcOnLoad="1"/>
</workbook>
</file>

<file path=xl/sharedStrings.xml><?xml version="1.0" encoding="utf-8"?>
<sst xmlns="http://schemas.openxmlformats.org/spreadsheetml/2006/main" count="687" uniqueCount="431">
  <si>
    <t xml:space="preserve"> </t>
  </si>
  <si>
    <t>A</t>
  </si>
  <si>
    <t>B</t>
  </si>
  <si>
    <t>C</t>
  </si>
  <si>
    <t>PROJECT</t>
  </si>
  <si>
    <t>SL. NO.</t>
  </si>
  <si>
    <t xml:space="preserve">DESCRIPTION </t>
  </si>
  <si>
    <t>UNITS</t>
  </si>
  <si>
    <t>Cleanliness factor</t>
  </si>
  <si>
    <t>ata</t>
  </si>
  <si>
    <t>°C</t>
  </si>
  <si>
    <t>kg/hr</t>
  </si>
  <si>
    <t>Notes:-</t>
  </si>
  <si>
    <t>Pprepared by</t>
  </si>
  <si>
    <t>Checked by</t>
  </si>
  <si>
    <t>Name</t>
  </si>
  <si>
    <t>Signature</t>
  </si>
  <si>
    <t>Date</t>
  </si>
  <si>
    <t>Pavan Srivastava</t>
  </si>
  <si>
    <t>Nos</t>
  </si>
  <si>
    <t>%</t>
  </si>
  <si>
    <t>steam flow to condenser</t>
  </si>
  <si>
    <t>Exhaust Pressure</t>
  </si>
  <si>
    <t>Kg/hr</t>
  </si>
  <si>
    <t>Condenser Pressure (consider 0.005 ata Pressure drop)</t>
  </si>
  <si>
    <t>Inlet enthalpy to condenser (from steam path calculation)</t>
  </si>
  <si>
    <t>BTU/Kg</t>
  </si>
  <si>
    <t>BTU/lb</t>
  </si>
  <si>
    <t>multiply by 2.204</t>
  </si>
  <si>
    <t>Cal/kg</t>
  </si>
  <si>
    <t>multiply by 252.116( 1 BTU= 252.16 Cal)</t>
  </si>
  <si>
    <t>Kcal/kg</t>
  </si>
  <si>
    <t>Temperature at exhaust exist (from calculation sheet)</t>
  </si>
  <si>
    <t>°F</t>
  </si>
  <si>
    <t>Heat Load Calculation (from HEI 4.2)</t>
  </si>
  <si>
    <t>Auxiliary heat load calculation</t>
  </si>
  <si>
    <t>GVC Load</t>
  </si>
  <si>
    <t>Temperature of condensate outlet</t>
  </si>
  <si>
    <t>flow rate</t>
  </si>
  <si>
    <t>heat load = condensate outlet temp-condensate temp) x flow</t>
  </si>
  <si>
    <t>kcal/hr</t>
  </si>
  <si>
    <t>(refer GVC calculation)</t>
  </si>
  <si>
    <t>Ejector load calculation (refer Ejector calculation)</t>
  </si>
  <si>
    <t>Inter condenser</t>
  </si>
  <si>
    <t>Condenser drain temp.</t>
  </si>
  <si>
    <t>Flow</t>
  </si>
  <si>
    <t>Heat Load = Inter. Condenser drain temp-condensate temp)* flow</t>
  </si>
  <si>
    <t>After conderser</t>
  </si>
  <si>
    <t>Hear load = after condenser drain temp-condensate temp)*flow</t>
  </si>
  <si>
    <t>Total Auxiliary Heat Load = GVC load + Ejector Load</t>
  </si>
  <si>
    <t>Total Ejector Load = inter condser + after conderser load</t>
  </si>
  <si>
    <t>kcal/kg</t>
  </si>
  <si>
    <t>devide by 1000 (H steam)</t>
  </si>
  <si>
    <t>Heat Transfer rate Calculation (HEI 4.2.1)</t>
  </si>
  <si>
    <t>U = U1 x Fw x Fm x Fc</t>
  </si>
  <si>
    <t>U1 = uncorrected Heat transfer coefficient</t>
  </si>
  <si>
    <t xml:space="preserve">       (Fig.1 or table 1 of HEI page No.7)</t>
  </si>
  <si>
    <t>Fw= Inlet water temperature correction factor</t>
  </si>
  <si>
    <t xml:space="preserve">      ( Fig.2 or table 2 of HEI page No.9)</t>
  </si>
  <si>
    <t>Fm = Tube material and gauge correction factor</t>
  </si>
  <si>
    <t xml:space="preserve">        ( Table 3 of HEI page No.11)</t>
  </si>
  <si>
    <t>Fc = Cleanliness Factor consider 0.85</t>
  </si>
  <si>
    <t>Water velocity (Vw)</t>
  </si>
  <si>
    <t>ft/sec</t>
  </si>
  <si>
    <t>tube details</t>
  </si>
  <si>
    <t>Tube outside diameter</t>
  </si>
  <si>
    <t>inch</t>
  </si>
  <si>
    <t>Btu/hr*ft2*°F</t>
  </si>
  <si>
    <t>Corrected heat transfer correction factor</t>
  </si>
  <si>
    <t>kcal/hr*m2*°C</t>
  </si>
  <si>
    <t>for kcal/Hr*M2*°C multiply by 4.882428</t>
  </si>
  <si>
    <t>LMDT = ---------------------</t>
  </si>
  <si>
    <t xml:space="preserve">                 TR</t>
  </si>
  <si>
    <t>Ln</t>
  </si>
  <si>
    <t xml:space="preserve">                ( T Td )</t>
  </si>
  <si>
    <t xml:space="preserve">            Ln(---------)</t>
  </si>
  <si>
    <t xml:space="preserve">                (  I Td )</t>
  </si>
  <si>
    <t>TR = T2 - T1</t>
  </si>
  <si>
    <t>I Td = Ts - T1</t>
  </si>
  <si>
    <t>T Td = Ts - T2</t>
  </si>
  <si>
    <t>Cooling water inlet temperature (T1)</t>
  </si>
  <si>
    <t>Cooling water outlet temperature (T2)</t>
  </si>
  <si>
    <t>H condensate (Ts)</t>
  </si>
  <si>
    <t>LMTD</t>
  </si>
  <si>
    <t>LMTD Calculation</t>
  </si>
  <si>
    <t>Surface Area Calculation</t>
  </si>
  <si>
    <t>Q = U x As X LMTD</t>
  </si>
  <si>
    <t>As =</t>
  </si>
  <si>
    <t>M2</t>
  </si>
  <si>
    <t>Water Quantity Calculation (ref HEI 4.1.4)</t>
  </si>
  <si>
    <t>W = ----------------------------------------</t>
  </si>
  <si>
    <t xml:space="preserve">                     Q </t>
  </si>
  <si>
    <t xml:space="preserve">           Sg x Cp x Tr</t>
  </si>
  <si>
    <t>Sg = Specific gravity</t>
  </si>
  <si>
    <t>Cp = specific Heat</t>
  </si>
  <si>
    <t>Tr = Temperature rise of water</t>
  </si>
  <si>
    <t>M3/Hr</t>
  </si>
  <si>
    <t>No. of Tube Calculation</t>
  </si>
  <si>
    <t>Inside dia</t>
  </si>
  <si>
    <t>Area</t>
  </si>
  <si>
    <t xml:space="preserve">     Flow in M/sec</t>
  </si>
  <si>
    <t>No. of Tube = ----------------------------------------</t>
  </si>
  <si>
    <t xml:space="preserve">    Area x Velocity </t>
  </si>
  <si>
    <t>M/sec</t>
  </si>
  <si>
    <t>Length of tube calculation</t>
  </si>
  <si>
    <t>Length of tube = -------------------------------------------------</t>
  </si>
  <si>
    <t xml:space="preserve">               Required surface area</t>
  </si>
  <si>
    <t xml:space="preserve">              Tube Area x No of tube</t>
  </si>
  <si>
    <t>M</t>
  </si>
  <si>
    <t>Tube Surface Area</t>
  </si>
  <si>
    <t>SURFACE CONDENSER</t>
  </si>
  <si>
    <t>(INCLUDING AREA OF PLUGGING MARGIN)</t>
  </si>
  <si>
    <t>SPECIFICATION SHEET (Condenser)</t>
  </si>
  <si>
    <t>Design Data</t>
  </si>
  <si>
    <t>Desing pressure</t>
  </si>
  <si>
    <t>kg/cm²g</t>
  </si>
  <si>
    <t>Desing temperature</t>
  </si>
  <si>
    <t>Operating pressure</t>
  </si>
  <si>
    <t>D</t>
  </si>
  <si>
    <t>E</t>
  </si>
  <si>
    <t>Hydro test pressure</t>
  </si>
  <si>
    <t>F</t>
  </si>
  <si>
    <t>Fluid Circulated</t>
  </si>
  <si>
    <t>G</t>
  </si>
  <si>
    <t>Steam Quantity</t>
  </si>
  <si>
    <t>H</t>
  </si>
  <si>
    <t>Number of pass</t>
  </si>
  <si>
    <t>I</t>
  </si>
  <si>
    <t>Joint efficiency</t>
  </si>
  <si>
    <t>J</t>
  </si>
  <si>
    <t>Corrosion allowance</t>
  </si>
  <si>
    <t>mm</t>
  </si>
  <si>
    <t>Tube Side</t>
  </si>
  <si>
    <t>Shell Side</t>
  </si>
  <si>
    <t>1.1 &amp; full Vacumn</t>
  </si>
  <si>
    <t>K</t>
  </si>
  <si>
    <t>L</t>
  </si>
  <si>
    <t>Tube Material</t>
  </si>
  <si>
    <t>No of Tube</t>
  </si>
  <si>
    <t>Hot Well Capacity(retention time)</t>
  </si>
  <si>
    <t>Surface are required/provided</t>
  </si>
  <si>
    <t>Total Heat Load</t>
  </si>
  <si>
    <t>Cooling water requirement</t>
  </si>
  <si>
    <t>min</t>
  </si>
  <si>
    <t>M²</t>
  </si>
  <si>
    <t>---</t>
  </si>
  <si>
    <t>Steam</t>
  </si>
  <si>
    <t>Water</t>
  </si>
  <si>
    <t>M3/hr</t>
  </si>
  <si>
    <t>N</t>
  </si>
  <si>
    <t>Length of tube</t>
  </si>
  <si>
    <t>TO</t>
  </si>
  <si>
    <t>TUBE VELOCITY IN Ft/sce</t>
  </si>
  <si>
    <t>INLET WATER °F</t>
  </si>
  <si>
    <t>Fw</t>
  </si>
  <si>
    <t>INLET WATER TEMPERATURE</t>
  </si>
  <si>
    <t xml:space="preserve">    CORRECTION FACTOR</t>
  </si>
  <si>
    <t>Admiralty Metal</t>
  </si>
  <si>
    <t>Arsenical Copper</t>
  </si>
  <si>
    <t>Copper Iron 194</t>
  </si>
  <si>
    <t>Aluminum Brass</t>
  </si>
  <si>
    <t>Aluminum Bronze</t>
  </si>
  <si>
    <t>90-10 Cu-Ni</t>
  </si>
  <si>
    <t>Colled Rolled Carbon Steel</t>
  </si>
  <si>
    <t>Stainless Steel Type 304/316</t>
  </si>
  <si>
    <t>Titanium</t>
  </si>
  <si>
    <t>UNS N08367</t>
  </si>
  <si>
    <t>UNS S430.35</t>
  </si>
  <si>
    <t>UNS S44735</t>
  </si>
  <si>
    <t>UNS S44660</t>
  </si>
  <si>
    <t>AC</t>
  </si>
  <si>
    <t>CI</t>
  </si>
  <si>
    <t>ABR</t>
  </si>
  <si>
    <t>CN90</t>
  </si>
  <si>
    <t>CN70</t>
  </si>
  <si>
    <t>CS</t>
  </si>
  <si>
    <t>SS</t>
  </si>
  <si>
    <t>T</t>
  </si>
  <si>
    <t>U1</t>
  </si>
  <si>
    <t>U2</t>
  </si>
  <si>
    <t>U3</t>
  </si>
  <si>
    <t>70-30- Cu-Ni</t>
  </si>
  <si>
    <t>TUBE MATERIAL</t>
  </si>
  <si>
    <t>CODE</t>
  </si>
  <si>
    <t>TUBE WALL GAUGE - BWG</t>
  </si>
  <si>
    <t>TUBE MATERIAL AND GAUGE CORRECTION FACTOR      Fm</t>
  </si>
  <si>
    <t>PROPERTIES OF SATURATED STEAM</t>
  </si>
  <si>
    <t xml:space="preserve">Absolute </t>
  </si>
  <si>
    <t>pressure in Hg</t>
  </si>
  <si>
    <t>Temperature</t>
  </si>
  <si>
    <t>cu ft / lb</t>
  </si>
  <si>
    <t>Sp Vol.</t>
  </si>
  <si>
    <t>Steam flow to condenser</t>
  </si>
  <si>
    <t>Inlet enthalpy to Condenser</t>
  </si>
  <si>
    <t>Kg/Hr</t>
  </si>
  <si>
    <t>Ata</t>
  </si>
  <si>
    <t>Temperature at Exhaust Exit</t>
  </si>
  <si>
    <t>Cooling water outlet temperature</t>
  </si>
  <si>
    <t>Cooling water inlet temperature</t>
  </si>
  <si>
    <t>Temperature at</t>
  </si>
  <si>
    <t>from HEI Appendix D (Properties of steam)</t>
  </si>
  <si>
    <t>In Hg</t>
  </si>
  <si>
    <t>Vacumn</t>
  </si>
  <si>
    <t>Cleanliness Factor</t>
  </si>
  <si>
    <t>Water Velocity</t>
  </si>
  <si>
    <t>Ft/sec</t>
  </si>
  <si>
    <t>AB</t>
  </si>
  <si>
    <t>Outside diameter of tube</t>
  </si>
  <si>
    <t>AB25</t>
  </si>
  <si>
    <t>AB24</t>
  </si>
  <si>
    <t>AB23</t>
  </si>
  <si>
    <t>AB22</t>
  </si>
  <si>
    <t>AB20</t>
  </si>
  <si>
    <t>AB18</t>
  </si>
  <si>
    <t>AB16</t>
  </si>
  <si>
    <t>AB14</t>
  </si>
  <si>
    <t>AB12</t>
  </si>
  <si>
    <t>AC25</t>
  </si>
  <si>
    <t>AC24</t>
  </si>
  <si>
    <t>AC23</t>
  </si>
  <si>
    <t>AC22</t>
  </si>
  <si>
    <t>AC20</t>
  </si>
  <si>
    <t>AC18</t>
  </si>
  <si>
    <t>AC16</t>
  </si>
  <si>
    <t>AC14</t>
  </si>
  <si>
    <t>AC12</t>
  </si>
  <si>
    <t>CI25</t>
  </si>
  <si>
    <t>CI24</t>
  </si>
  <si>
    <t>CI23</t>
  </si>
  <si>
    <t>CI22</t>
  </si>
  <si>
    <t>CI20</t>
  </si>
  <si>
    <t>CI18</t>
  </si>
  <si>
    <t>CI16</t>
  </si>
  <si>
    <t>CI14</t>
  </si>
  <si>
    <t>CI12</t>
  </si>
  <si>
    <t>ABR25</t>
  </si>
  <si>
    <t>ABR24</t>
  </si>
  <si>
    <t>ABR23</t>
  </si>
  <si>
    <t>ABR22</t>
  </si>
  <si>
    <t>ABR20</t>
  </si>
  <si>
    <t>ABR18</t>
  </si>
  <si>
    <t>ABR16</t>
  </si>
  <si>
    <t>ABR14</t>
  </si>
  <si>
    <t>ABR12</t>
  </si>
  <si>
    <t>ABZ25</t>
  </si>
  <si>
    <t>ABZ24</t>
  </si>
  <si>
    <t>ABZ23</t>
  </si>
  <si>
    <t>ABZ22</t>
  </si>
  <si>
    <t>ABZ20</t>
  </si>
  <si>
    <t>ABZ18</t>
  </si>
  <si>
    <t>ABZ16</t>
  </si>
  <si>
    <t>ABZ12</t>
  </si>
  <si>
    <t>ABZ14</t>
  </si>
  <si>
    <t>CN9025</t>
  </si>
  <si>
    <t>CN7025</t>
  </si>
  <si>
    <t>CS25</t>
  </si>
  <si>
    <t>CS24</t>
  </si>
  <si>
    <t>CS23</t>
  </si>
  <si>
    <t>CS22</t>
  </si>
  <si>
    <t>CS20</t>
  </si>
  <si>
    <t>CS18</t>
  </si>
  <si>
    <t>CS16</t>
  </si>
  <si>
    <t>CS14</t>
  </si>
  <si>
    <t>CS12</t>
  </si>
  <si>
    <t>SS25</t>
  </si>
  <si>
    <t>SS24</t>
  </si>
  <si>
    <t>SS23</t>
  </si>
  <si>
    <t>SS22</t>
  </si>
  <si>
    <t>SS20</t>
  </si>
  <si>
    <t>SS18</t>
  </si>
  <si>
    <t>SS16</t>
  </si>
  <si>
    <t>SS14</t>
  </si>
  <si>
    <t>SS12</t>
  </si>
  <si>
    <t>T25</t>
  </si>
  <si>
    <t>T24</t>
  </si>
  <si>
    <t>T23</t>
  </si>
  <si>
    <t>T22</t>
  </si>
  <si>
    <t>T20</t>
  </si>
  <si>
    <t>T18</t>
  </si>
  <si>
    <t>T16</t>
  </si>
  <si>
    <t>T14</t>
  </si>
  <si>
    <t>T12</t>
  </si>
  <si>
    <t>U125</t>
  </si>
  <si>
    <t>U124</t>
  </si>
  <si>
    <t>U123</t>
  </si>
  <si>
    <t>U122</t>
  </si>
  <si>
    <t>U120</t>
  </si>
  <si>
    <t>U118</t>
  </si>
  <si>
    <t>U116</t>
  </si>
  <si>
    <t>U114</t>
  </si>
  <si>
    <t>U112</t>
  </si>
  <si>
    <t>U225</t>
  </si>
  <si>
    <t>U224</t>
  </si>
  <si>
    <t>U223</t>
  </si>
  <si>
    <t>U222</t>
  </si>
  <si>
    <t>U220</t>
  </si>
  <si>
    <t>U218</t>
  </si>
  <si>
    <t>U216</t>
  </si>
  <si>
    <t>U214</t>
  </si>
  <si>
    <t>U212</t>
  </si>
  <si>
    <t>U325</t>
  </si>
  <si>
    <t>U324</t>
  </si>
  <si>
    <t>U323</t>
  </si>
  <si>
    <t>U322</t>
  </si>
  <si>
    <t>U320</t>
  </si>
  <si>
    <t>U318</t>
  </si>
  <si>
    <t>U316</t>
  </si>
  <si>
    <t>U314</t>
  </si>
  <si>
    <t>U312</t>
  </si>
  <si>
    <t>CN9024</t>
  </si>
  <si>
    <t>CN9023</t>
  </si>
  <si>
    <t>CN9022</t>
  </si>
  <si>
    <t>CN9020</t>
  </si>
  <si>
    <t>CN9018</t>
  </si>
  <si>
    <t>CN9016</t>
  </si>
  <si>
    <t>CN9014</t>
  </si>
  <si>
    <t>CN9012</t>
  </si>
  <si>
    <t>CN7024</t>
  </si>
  <si>
    <t>CN7023</t>
  </si>
  <si>
    <t>CN7022</t>
  </si>
  <si>
    <t>CN7020</t>
  </si>
  <si>
    <t>CN7018</t>
  </si>
  <si>
    <t>CN7016</t>
  </si>
  <si>
    <t>CN7014</t>
  </si>
  <si>
    <t>CN7012</t>
  </si>
  <si>
    <t>U4</t>
  </si>
  <si>
    <t>Tube Material  &amp; Gague  *</t>
  </si>
  <si>
    <t>* Refer table for Material Code</t>
  </si>
  <si>
    <t>Material &amp; Gauge</t>
  </si>
  <si>
    <t>Tube OD</t>
  </si>
  <si>
    <t>U (uncorrected)</t>
  </si>
  <si>
    <t>Tube Size</t>
  </si>
  <si>
    <t>Operating Temperature (inlet)</t>
  </si>
  <si>
    <t>Operating Temperature (outlet)</t>
  </si>
  <si>
    <t>Tube size &amp; gauge</t>
  </si>
  <si>
    <t>Tube gauge</t>
  </si>
  <si>
    <t>O</t>
  </si>
  <si>
    <t>P</t>
  </si>
  <si>
    <t>Q</t>
  </si>
  <si>
    <t>R</t>
  </si>
  <si>
    <t>S</t>
  </si>
  <si>
    <t>Input Data For Condenser</t>
  </si>
  <si>
    <t>Tube Outside dia</t>
  </si>
  <si>
    <t>Tube Gauge</t>
  </si>
  <si>
    <t>Tube Outside dia gauge</t>
  </si>
  <si>
    <t>Tube inside diameter</t>
  </si>
  <si>
    <t>TUBE GAUGE</t>
  </si>
  <si>
    <t>TUBE OD</t>
  </si>
  <si>
    <t>TUBE INSIDE DIAMETER</t>
  </si>
  <si>
    <t>Inside Area tube (ref HEI table 7)</t>
  </si>
  <si>
    <t>GVC Data</t>
  </si>
  <si>
    <t>12a</t>
  </si>
  <si>
    <t>12b</t>
  </si>
  <si>
    <t>Temp of condensate outlet</t>
  </si>
  <si>
    <t>Ejector Data</t>
  </si>
  <si>
    <t>13a</t>
  </si>
  <si>
    <t>13b</t>
  </si>
  <si>
    <t>inter condenser return water flow</t>
  </si>
  <si>
    <t>inter condenser return water temp.</t>
  </si>
  <si>
    <t>13c</t>
  </si>
  <si>
    <t>After condenser return water flow</t>
  </si>
  <si>
    <t>13d</t>
  </si>
  <si>
    <t>After condenser return water temp.</t>
  </si>
  <si>
    <t>U</t>
  </si>
  <si>
    <t>Condenser heat load</t>
  </si>
  <si>
    <t>Auxilary heat load</t>
  </si>
  <si>
    <t>Heat load on conderser = (H steam - H condensate)xWs</t>
  </si>
  <si>
    <t>Total heat load = condeser load + auxiliary load</t>
  </si>
  <si>
    <t>Steam No of Pass</t>
  </si>
  <si>
    <t>Water No of Pass</t>
  </si>
  <si>
    <t>Total No of tube = No of tube per pass x no of pass</t>
  </si>
  <si>
    <t>Tube plugging margin in persentage</t>
  </si>
  <si>
    <t>Extra surface area in length</t>
  </si>
  <si>
    <t>No. of tube with plugging margin per pass</t>
  </si>
  <si>
    <t>Prepared By</t>
  </si>
  <si>
    <t>Circulating Water Pressure Loss</t>
  </si>
  <si>
    <t>The circulating water pressure loss through the condenser is calculated</t>
  </si>
  <si>
    <t>using the following equations.</t>
  </si>
  <si>
    <t>Rtt = Lt ( Rt x R2 x R1) + Sigma  Re</t>
  </si>
  <si>
    <t>Rtt = Total Loss</t>
  </si>
  <si>
    <t>Lt = Tube Length x Number of Pass</t>
  </si>
  <si>
    <t>R2 x Rt = ------------------------------------------</t>
  </si>
  <si>
    <t xml:space="preserve">                  0.00642 x( Vw )</t>
  </si>
  <si>
    <t xml:space="preserve">                                        1.75</t>
  </si>
  <si>
    <t xml:space="preserve">                                       1.25</t>
  </si>
  <si>
    <t xml:space="preserve">                               ( Dl )</t>
  </si>
  <si>
    <t>Vw = Water Velocity</t>
  </si>
  <si>
    <t>-------------------</t>
  </si>
  <si>
    <t>ft</t>
  </si>
  <si>
    <t>R1 = Temperature Correction for friction loss in tubes.</t>
  </si>
  <si>
    <t>R2 = Gauge correction factor for friction loss</t>
  </si>
  <si>
    <t>Rt = Tube friction loss (ft of water / ft of length)</t>
  </si>
  <si>
    <t>Di  = Tube inside diameter</t>
  </si>
  <si>
    <t>TEMPERATURE CORRECTION FOR FRICTION LOSS IN TUBE</t>
  </si>
  <si>
    <t>Inlet Temp(T1)</t>
  </si>
  <si>
    <t>Outlet Temp(T2)</t>
  </si>
  <si>
    <t>(T1-T2)/2</t>
  </si>
  <si>
    <t>R1</t>
  </si>
  <si>
    <t>ft of water</t>
  </si>
  <si>
    <t>M of Water</t>
  </si>
  <si>
    <t>Kg/cm²g</t>
  </si>
  <si>
    <t>No of pass</t>
  </si>
  <si>
    <t>A = Tube end loss combined inlet and outlet</t>
  </si>
  <si>
    <t>B = Water box inlet loss</t>
  </si>
  <si>
    <t>C = Water box outlet loss</t>
  </si>
  <si>
    <t>Tube End Loss</t>
  </si>
  <si>
    <t>Water Box Inlet Loss</t>
  </si>
  <si>
    <t>Water Box Outlet Loss</t>
  </si>
  <si>
    <t>single pass</t>
  </si>
  <si>
    <t>toatal loss</t>
  </si>
  <si>
    <t>Double pass</t>
  </si>
  <si>
    <t>Three pass</t>
  </si>
  <si>
    <t>Water Box and Tube End Loss</t>
  </si>
  <si>
    <t>Sigme Re</t>
  </si>
  <si>
    <t>V</t>
  </si>
  <si>
    <t>Water Velocity Loss</t>
  </si>
  <si>
    <t>Add margin in length</t>
  </si>
  <si>
    <t>With marign in surface area tube length</t>
  </si>
  <si>
    <t>PROJECT NAME</t>
  </si>
  <si>
    <t>M +918004926736</t>
  </si>
  <si>
    <t>pavansrivastavapower@gmail.com</t>
  </si>
  <si>
    <t>srivastavas2003@gmail.com</t>
  </si>
  <si>
    <t>srivastavas2003@yahoo.co.in</t>
  </si>
  <si>
    <t>XXXXXXXXXXXX</t>
  </si>
  <si>
    <t>AP Engineering Serivces</t>
  </si>
  <si>
    <t>C-11, Jeevan Vihar, Ghaziabad - 201002</t>
  </si>
  <si>
    <t>M +917042102575</t>
  </si>
  <si>
    <t>apengineeringservices@writeme.com</t>
  </si>
  <si>
    <t>apengineeringservicesgzb@gmail.com</t>
  </si>
  <si>
    <t>Thermal Calculation for Steam Surface Condenser</t>
  </si>
  <si>
    <t>Password for editing input data (in Red) - 123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</si>
</sst>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59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2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.5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40"/>
      <name val="Aharoni"/>
      <family val="0"/>
    </font>
    <font>
      <sz val="20"/>
      <color indexed="10"/>
      <name val="Arial Black"/>
      <family val="2"/>
    </font>
    <font>
      <b/>
      <sz val="14"/>
      <color indexed="30"/>
      <name val="Arial"/>
      <family val="2"/>
    </font>
    <font>
      <b/>
      <sz val="11.5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rgb="FF0070C0"/>
      <name val="Arial"/>
      <family val="2"/>
    </font>
    <font>
      <b/>
      <sz val="20"/>
      <color rgb="FF00B0F0"/>
      <name val="Aharoni"/>
      <family val="0"/>
    </font>
    <font>
      <sz val="20"/>
      <color rgb="FFFF0000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14" xfId="0" applyBorder="1" applyAlignment="1" quotePrefix="1">
      <alignment/>
    </xf>
    <xf numFmtId="0" fontId="0" fillId="0" borderId="17" xfId="0" applyBorder="1" applyAlignment="1" quotePrefix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 quotePrefix="1">
      <alignment horizontal="center"/>
    </xf>
    <xf numFmtId="0" fontId="8" fillId="0" borderId="0" xfId="0" applyFont="1" applyAlignment="1">
      <alignment/>
    </xf>
    <xf numFmtId="0" fontId="1" fillId="0" borderId="15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5" xfId="0" applyFont="1" applyBorder="1" applyAlignment="1">
      <alignment horizontal="right"/>
    </xf>
    <xf numFmtId="0" fontId="1" fillId="0" borderId="37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170" fontId="0" fillId="0" borderId="28" xfId="0" applyNumberFormat="1" applyBorder="1" applyAlignment="1">
      <alignment horizontal="center"/>
    </xf>
    <xf numFmtId="170" fontId="0" fillId="0" borderId="30" xfId="0" applyNumberFormat="1" applyBorder="1" applyAlignment="1">
      <alignment horizontal="center"/>
    </xf>
    <xf numFmtId="170" fontId="0" fillId="0" borderId="33" xfId="0" applyNumberFormat="1" applyBorder="1" applyAlignment="1">
      <alignment horizontal="center"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1" fillId="0" borderId="46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 quotePrefix="1">
      <alignment/>
    </xf>
    <xf numFmtId="0" fontId="12" fillId="0" borderId="0" xfId="0" applyFont="1" applyAlignment="1">
      <alignment/>
    </xf>
    <xf numFmtId="0" fontId="0" fillId="0" borderId="46" xfId="0" applyBorder="1" applyAlignment="1">
      <alignment/>
    </xf>
    <xf numFmtId="0" fontId="0" fillId="0" borderId="34" xfId="0" applyBorder="1" applyAlignment="1">
      <alignment/>
    </xf>
    <xf numFmtId="170" fontId="0" fillId="0" borderId="27" xfId="0" applyNumberFormat="1" applyBorder="1" applyAlignment="1">
      <alignment/>
    </xf>
    <xf numFmtId="170" fontId="0" fillId="0" borderId="28" xfId="0" applyNumberFormat="1" applyBorder="1" applyAlignment="1">
      <alignment/>
    </xf>
    <xf numFmtId="170" fontId="0" fillId="0" borderId="30" xfId="0" applyNumberFormat="1" applyBorder="1" applyAlignment="1">
      <alignment/>
    </xf>
    <xf numFmtId="170" fontId="0" fillId="0" borderId="32" xfId="0" applyNumberFormat="1" applyBorder="1" applyAlignment="1">
      <alignment/>
    </xf>
    <xf numFmtId="170" fontId="0" fillId="0" borderId="33" xfId="0" applyNumberFormat="1" applyBorder="1" applyAlignment="1">
      <alignment/>
    </xf>
    <xf numFmtId="170" fontId="0" fillId="0" borderId="47" xfId="0" applyNumberFormat="1" applyBorder="1" applyAlignment="1">
      <alignment/>
    </xf>
    <xf numFmtId="170" fontId="0" fillId="0" borderId="48" xfId="0" applyNumberFormat="1" applyBorder="1" applyAlignment="1">
      <alignment/>
    </xf>
    <xf numFmtId="170" fontId="0" fillId="0" borderId="49" xfId="0" applyNumberFormat="1" applyBorder="1" applyAlignment="1">
      <alignment/>
    </xf>
    <xf numFmtId="1" fontId="0" fillId="0" borderId="50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51" xfId="0" applyNumberFormat="1" applyBorder="1" applyAlignment="1">
      <alignment/>
    </xf>
    <xf numFmtId="0" fontId="14" fillId="0" borderId="41" xfId="0" applyFont="1" applyBorder="1" applyAlignment="1">
      <alignment/>
    </xf>
    <xf numFmtId="0" fontId="0" fillId="0" borderId="52" xfId="0" applyBorder="1" applyAlignment="1">
      <alignment/>
    </xf>
    <xf numFmtId="0" fontId="13" fillId="0" borderId="53" xfId="0" applyFont="1" applyBorder="1" applyAlignment="1">
      <alignment/>
    </xf>
    <xf numFmtId="0" fontId="14" fillId="0" borderId="52" xfId="0" applyFont="1" applyBorder="1" applyAlignment="1">
      <alignment/>
    </xf>
    <xf numFmtId="0" fontId="0" fillId="0" borderId="0" xfId="0" applyAlignment="1" quotePrefix="1">
      <alignment/>
    </xf>
    <xf numFmtId="0" fontId="55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56" fillId="0" borderId="0" xfId="0" applyFont="1" applyAlignment="1">
      <alignment horizontal="center"/>
    </xf>
    <xf numFmtId="0" fontId="9" fillId="0" borderId="0" xfId="53" applyAlignment="1" applyProtection="1">
      <alignment horizontal="center"/>
      <protection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9" fillId="0" borderId="0" xfId="53" applyFont="1" applyAlignment="1" applyProtection="1">
      <alignment horizontal="center"/>
      <protection/>
    </xf>
    <xf numFmtId="0" fontId="5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 CORRECTION FOR FRICTION LOSS IN TUBE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09325"/>
          <c:w val="0.91975"/>
          <c:h val="0.8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'R1'!$A$3:$A$96</c:f>
              <c:numCache/>
            </c:numRef>
          </c:cat>
          <c:val>
            <c:numRef>
              <c:f>'R1'!$B$3:$B$96</c:f>
              <c:numCache/>
            </c:numRef>
          </c:val>
          <c:smooth val="0"/>
        </c:ser>
        <c:marker val="1"/>
        <c:axId val="51181741"/>
        <c:axId val="57982486"/>
      </c:lineChart>
      <c:catAx>
        <c:axId val="51181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(T1-T2)/2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82486"/>
        <c:crossesAt val="0.88"/>
        <c:auto val="1"/>
        <c:lblOffset val="100"/>
        <c:tickLblSkip val="10"/>
        <c:noMultiLvlLbl val="0"/>
      </c:catAx>
      <c:valAx>
        <c:axId val="57982486"/>
        <c:scaling>
          <c:orientation val="minMax"/>
          <c:max val="1.16"/>
          <c:min val="0.8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R1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81741"/>
        <c:crossesAt val="1"/>
        <c:crossBetween val="between"/>
        <c:dispUnits/>
        <c:majorUnit val="0.02"/>
        <c:min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2</xdr:row>
      <xdr:rowOff>133350</xdr:rowOff>
    </xdr:from>
    <xdr:to>
      <xdr:col>3</xdr:col>
      <xdr:colOff>304800</xdr:colOff>
      <xdr:row>2</xdr:row>
      <xdr:rowOff>133350</xdr:rowOff>
    </xdr:to>
    <xdr:sp>
      <xdr:nvSpPr>
        <xdr:cNvPr id="1" name="Line 1"/>
        <xdr:cNvSpPr>
          <a:spLocks/>
        </xdr:cNvSpPr>
      </xdr:nvSpPr>
      <xdr:spPr>
        <a:xfrm>
          <a:off x="3009900" y="695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9525</xdr:rowOff>
    </xdr:from>
    <xdr:to>
      <xdr:col>10</xdr:col>
      <xdr:colOff>419100</xdr:colOff>
      <xdr:row>38</xdr:row>
      <xdr:rowOff>104775</xdr:rowOff>
    </xdr:to>
    <xdr:graphicFrame>
      <xdr:nvGraphicFramePr>
        <xdr:cNvPr id="1" name="Chart 2"/>
        <xdr:cNvGraphicFramePr/>
      </xdr:nvGraphicFramePr>
      <xdr:xfrm>
        <a:off x="1828800" y="333375"/>
        <a:ext cx="53149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vansrivastavapower@gmail.com" TargetMode="External" /><Relationship Id="rId2" Type="http://schemas.openxmlformats.org/officeDocument/2006/relationships/hyperlink" Target="mailto:srivastavas2003@gmail.com" TargetMode="External" /><Relationship Id="rId3" Type="http://schemas.openxmlformats.org/officeDocument/2006/relationships/hyperlink" Target="mailto:apengineeringservices@writeme.com" TargetMode="External" /><Relationship Id="rId4" Type="http://schemas.openxmlformats.org/officeDocument/2006/relationships/hyperlink" Target="mailto:apengineeringservicesgzb@gmail.com" TargetMode="Externa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2.7109375" style="0" customWidth="1"/>
    <col min="5" max="5" width="9.7109375" style="0" customWidth="1"/>
    <col min="6" max="6" width="11.28125" style="0" customWidth="1"/>
    <col min="7" max="7" width="10.8515625" style="0" customWidth="1"/>
    <col min="8" max="8" width="10.57421875" style="0" customWidth="1"/>
    <col min="9" max="9" width="11.140625" style="0" customWidth="1"/>
    <col min="10" max="10" width="13.00390625" style="0" customWidth="1"/>
    <col min="11" max="11" width="3.140625" style="0" customWidth="1"/>
  </cols>
  <sheetData>
    <row r="1" spans="1:11" ht="12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26.25">
      <c r="A2" s="115"/>
      <c r="B2" s="114" t="s">
        <v>429</v>
      </c>
      <c r="C2" s="114"/>
      <c r="D2" s="114"/>
      <c r="E2" s="114"/>
      <c r="F2" s="114"/>
      <c r="G2" s="114"/>
      <c r="H2" s="114"/>
      <c r="I2" s="114"/>
      <c r="J2" s="114"/>
      <c r="K2" s="115"/>
    </row>
    <row r="3" spans="1:11" ht="31.5">
      <c r="A3" s="115"/>
      <c r="B3" s="117" t="s">
        <v>424</v>
      </c>
      <c r="C3" s="117"/>
      <c r="D3" s="117"/>
      <c r="E3" s="117"/>
      <c r="F3" s="117"/>
      <c r="G3" s="117"/>
      <c r="H3" s="117"/>
      <c r="I3" s="117"/>
      <c r="J3" s="117"/>
      <c r="K3" s="115"/>
    </row>
    <row r="4" spans="1:11" ht="18">
      <c r="A4" s="115"/>
      <c r="B4" s="111" t="s">
        <v>425</v>
      </c>
      <c r="C4" s="111"/>
      <c r="D4" s="111"/>
      <c r="E4" s="111"/>
      <c r="F4" s="111"/>
      <c r="G4" s="111"/>
      <c r="H4" s="111"/>
      <c r="I4" s="111"/>
      <c r="J4" s="111"/>
      <c r="K4" s="115"/>
    </row>
    <row r="5" spans="1:11" ht="18">
      <c r="A5" s="115"/>
      <c r="B5" s="111" t="s">
        <v>426</v>
      </c>
      <c r="C5" s="111"/>
      <c r="D5" s="111"/>
      <c r="E5" s="111"/>
      <c r="F5" s="111"/>
      <c r="G5" s="111"/>
      <c r="H5" s="111"/>
      <c r="I5" s="111"/>
      <c r="J5" s="111"/>
      <c r="K5" s="115"/>
    </row>
    <row r="6" spans="1:11" ht="18">
      <c r="A6" s="115"/>
      <c r="B6" s="111" t="s">
        <v>419</v>
      </c>
      <c r="C6" s="111"/>
      <c r="D6" s="111"/>
      <c r="E6" s="111"/>
      <c r="F6" s="111"/>
      <c r="G6" s="111"/>
      <c r="H6" s="111"/>
      <c r="I6" s="111"/>
      <c r="J6" s="111"/>
      <c r="K6" s="115"/>
    </row>
    <row r="7" spans="1:11" ht="12.75">
      <c r="A7" s="115"/>
      <c r="B7" s="112" t="s">
        <v>427</v>
      </c>
      <c r="C7" s="113"/>
      <c r="D7" s="113"/>
      <c r="E7" s="113"/>
      <c r="F7" s="113"/>
      <c r="G7" s="113"/>
      <c r="H7" s="113"/>
      <c r="I7" s="113"/>
      <c r="J7" s="113"/>
      <c r="K7" s="115"/>
    </row>
    <row r="8" spans="1:11" ht="12.75">
      <c r="A8" s="115"/>
      <c r="B8" s="112" t="s">
        <v>428</v>
      </c>
      <c r="C8" s="112"/>
      <c r="D8" s="112"/>
      <c r="E8" s="112"/>
      <c r="F8" s="112"/>
      <c r="G8" s="112"/>
      <c r="H8" s="112"/>
      <c r="I8" s="112"/>
      <c r="J8" s="112"/>
      <c r="K8" s="115"/>
    </row>
    <row r="9" spans="1:11" ht="12.75">
      <c r="A9" s="115"/>
      <c r="B9" s="116" t="s">
        <v>420</v>
      </c>
      <c r="C9" s="113"/>
      <c r="D9" s="113"/>
      <c r="E9" s="113"/>
      <c r="F9" s="113"/>
      <c r="G9" s="113"/>
      <c r="H9" s="113"/>
      <c r="I9" s="113"/>
      <c r="J9" s="113"/>
      <c r="K9" s="115"/>
    </row>
    <row r="10" spans="1:11" ht="12.75">
      <c r="A10" s="115"/>
      <c r="B10" s="116" t="s">
        <v>421</v>
      </c>
      <c r="C10" s="116"/>
      <c r="D10" s="116"/>
      <c r="E10" s="116"/>
      <c r="F10" s="116"/>
      <c r="G10" s="116"/>
      <c r="H10" s="116"/>
      <c r="I10" s="116"/>
      <c r="J10" s="116"/>
      <c r="K10" s="115"/>
    </row>
    <row r="11" spans="1:11" ht="12.75">
      <c r="A11" s="115"/>
      <c r="B11" s="116" t="s">
        <v>422</v>
      </c>
      <c r="C11" s="113"/>
      <c r="D11" s="113"/>
      <c r="E11" s="113"/>
      <c r="F11" s="113"/>
      <c r="G11" s="113"/>
      <c r="H11" s="113"/>
      <c r="I11" s="113"/>
      <c r="J11" s="113"/>
      <c r="K11" s="115"/>
    </row>
    <row r="12" spans="1:11" ht="12.75">
      <c r="A12" s="115"/>
      <c r="B12" s="109"/>
      <c r="C12" s="109"/>
      <c r="D12" s="109"/>
      <c r="E12" s="109"/>
      <c r="F12" s="109"/>
      <c r="G12" s="109"/>
      <c r="H12" s="109"/>
      <c r="I12" s="109"/>
      <c r="J12" s="109"/>
      <c r="K12" s="108"/>
    </row>
  </sheetData>
  <sheetProtection password="C603" sheet="1" formatCells="0" formatColumns="0" formatRows="0" insertColumns="0" insertRows="0" insertHyperlinks="0" deleteColumns="0" deleteRows="0" sort="0" autoFilter="0" pivotTables="0"/>
  <mergeCells count="13">
    <mergeCell ref="B11:J11"/>
    <mergeCell ref="B3:J3"/>
    <mergeCell ref="B4:J4"/>
    <mergeCell ref="B5:J5"/>
    <mergeCell ref="B6:J6"/>
    <mergeCell ref="B7:J7"/>
    <mergeCell ref="B8:J8"/>
    <mergeCell ref="B2:J2"/>
    <mergeCell ref="A1:K1"/>
    <mergeCell ref="A2:A12"/>
    <mergeCell ref="K2:K11"/>
    <mergeCell ref="B9:J9"/>
    <mergeCell ref="B10:J10"/>
  </mergeCells>
  <hyperlinks>
    <hyperlink ref="B9" r:id="rId1" display="pavansrivastavapower@gmail.com"/>
    <hyperlink ref="B10" r:id="rId2" display="srivastavas2003@gmail.com"/>
    <hyperlink ref="B7" r:id="rId3" display="apengineeringservices@writeme.com"/>
    <hyperlink ref="B8" r:id="rId4" display="apengineeringservicesgzb@gmail.com"/>
  </hyperlinks>
  <printOptions/>
  <pageMargins left="0.7" right="0.7" top="0.75" bottom="0.75" header="0.3" footer="0.3"/>
  <pageSetup horizontalDpi="600" verticalDpi="600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22">
      <selection activeCell="I40" sqref="I40"/>
    </sheetView>
  </sheetViews>
  <sheetFormatPr defaultColWidth="9.140625" defaultRowHeight="12.75"/>
  <cols>
    <col min="4" max="4" width="18.57421875" style="0" customWidth="1"/>
  </cols>
  <sheetData>
    <row r="1" spans="1:2" ht="12.75">
      <c r="A1">
        <v>1</v>
      </c>
      <c r="B1">
        <v>2</v>
      </c>
    </row>
    <row r="2" ht="12.75">
      <c r="A2" t="s">
        <v>393</v>
      </c>
    </row>
    <row r="3" spans="1:2" ht="12.75">
      <c r="A3">
        <v>35</v>
      </c>
      <c r="B3">
        <v>1.16</v>
      </c>
    </row>
    <row r="4" spans="1:2" ht="12.75">
      <c r="A4">
        <v>36</v>
      </c>
      <c r="B4">
        <v>1.16</v>
      </c>
    </row>
    <row r="5" spans="1:2" ht="12.75">
      <c r="A5">
        <v>37</v>
      </c>
      <c r="B5">
        <f>+(1.16-(0.14/34*(A5-36)))</f>
        <v>1.1558823529411764</v>
      </c>
    </row>
    <row r="6" spans="1:2" ht="12.75">
      <c r="A6">
        <v>38</v>
      </c>
      <c r="B6">
        <f aca="true" t="shared" si="0" ref="B6:B38">+(1.16-(0.14/34*(A6-36)))</f>
        <v>1.1517647058823528</v>
      </c>
    </row>
    <row r="7" spans="1:2" ht="12.75">
      <c r="A7">
        <v>39</v>
      </c>
      <c r="B7">
        <f t="shared" si="0"/>
        <v>1.1476470588235292</v>
      </c>
    </row>
    <row r="8" spans="1:2" ht="12.75">
      <c r="A8">
        <v>40</v>
      </c>
      <c r="B8">
        <f t="shared" si="0"/>
        <v>1.143529411764706</v>
      </c>
    </row>
    <row r="9" spans="1:2" ht="12.75">
      <c r="A9">
        <v>41</v>
      </c>
      <c r="B9">
        <f t="shared" si="0"/>
        <v>1.1394117647058823</v>
      </c>
    </row>
    <row r="10" spans="1:2" ht="12.75">
      <c r="A10">
        <v>42</v>
      </c>
      <c r="B10">
        <f t="shared" si="0"/>
        <v>1.1352941176470588</v>
      </c>
    </row>
    <row r="11" spans="1:2" ht="12.75">
      <c r="A11">
        <v>43</v>
      </c>
      <c r="B11">
        <f t="shared" si="0"/>
        <v>1.1311764705882352</v>
      </c>
    </row>
    <row r="12" spans="1:2" ht="12.75">
      <c r="A12">
        <v>44</v>
      </c>
      <c r="B12">
        <f t="shared" si="0"/>
        <v>1.1270588235294117</v>
      </c>
    </row>
    <row r="13" spans="1:2" ht="12.75">
      <c r="A13">
        <v>45</v>
      </c>
      <c r="B13">
        <f t="shared" si="0"/>
        <v>1.122941176470588</v>
      </c>
    </row>
    <row r="14" spans="1:2" ht="12.75">
      <c r="A14">
        <v>46</v>
      </c>
      <c r="B14">
        <f t="shared" si="0"/>
        <v>1.1188235294117646</v>
      </c>
    </row>
    <row r="15" spans="1:2" ht="12.75">
      <c r="A15">
        <v>47</v>
      </c>
      <c r="B15">
        <f t="shared" si="0"/>
        <v>1.114705882352941</v>
      </c>
    </row>
    <row r="16" spans="1:2" ht="12.75">
      <c r="A16">
        <v>48</v>
      </c>
      <c r="B16">
        <f t="shared" si="0"/>
        <v>1.1105882352941177</v>
      </c>
    </row>
    <row r="17" spans="1:2" ht="12.75">
      <c r="A17">
        <v>49</v>
      </c>
      <c r="B17">
        <f t="shared" si="0"/>
        <v>1.106470588235294</v>
      </c>
    </row>
    <row r="18" spans="1:2" ht="12.75">
      <c r="A18">
        <v>50</v>
      </c>
      <c r="B18">
        <f t="shared" si="0"/>
        <v>1.1023529411764705</v>
      </c>
    </row>
    <row r="19" spans="1:2" ht="12.75">
      <c r="A19">
        <v>51</v>
      </c>
      <c r="B19">
        <f t="shared" si="0"/>
        <v>1.098235294117647</v>
      </c>
    </row>
    <row r="20" spans="1:2" ht="12.75">
      <c r="A20">
        <v>52</v>
      </c>
      <c r="B20">
        <f t="shared" si="0"/>
        <v>1.0941176470588234</v>
      </c>
    </row>
    <row r="21" spans="1:2" ht="12.75">
      <c r="A21">
        <v>53</v>
      </c>
      <c r="B21">
        <f t="shared" si="0"/>
        <v>1.0899999999999999</v>
      </c>
    </row>
    <row r="22" spans="1:2" ht="12.75">
      <c r="A22">
        <v>54</v>
      </c>
      <c r="B22">
        <f t="shared" si="0"/>
        <v>1.0858823529411763</v>
      </c>
    </row>
    <row r="23" spans="1:2" ht="12.75">
      <c r="A23">
        <v>55</v>
      </c>
      <c r="B23">
        <f t="shared" si="0"/>
        <v>1.0817647058823527</v>
      </c>
    </row>
    <row r="24" spans="1:2" ht="12.75">
      <c r="A24">
        <v>56</v>
      </c>
      <c r="B24">
        <f t="shared" si="0"/>
        <v>1.0776470588235294</v>
      </c>
    </row>
    <row r="25" spans="1:2" ht="12.75">
      <c r="A25">
        <v>57</v>
      </c>
      <c r="B25">
        <f t="shared" si="0"/>
        <v>1.0735294117647058</v>
      </c>
    </row>
    <row r="26" spans="1:2" ht="12.75">
      <c r="A26">
        <v>58</v>
      </c>
      <c r="B26">
        <f t="shared" si="0"/>
        <v>1.0694117647058823</v>
      </c>
    </row>
    <row r="27" spans="1:2" ht="12.75">
      <c r="A27">
        <v>59</v>
      </c>
      <c r="B27">
        <f t="shared" si="0"/>
        <v>1.0652941176470587</v>
      </c>
    </row>
    <row r="28" spans="1:2" ht="12.75">
      <c r="A28">
        <v>60</v>
      </c>
      <c r="B28">
        <f t="shared" si="0"/>
        <v>1.0611764705882352</v>
      </c>
    </row>
    <row r="29" spans="1:2" ht="12.75">
      <c r="A29">
        <v>61</v>
      </c>
      <c r="B29">
        <f t="shared" si="0"/>
        <v>1.0570588235294116</v>
      </c>
    </row>
    <row r="30" spans="1:2" ht="12.75">
      <c r="A30">
        <v>62</v>
      </c>
      <c r="B30">
        <f t="shared" si="0"/>
        <v>1.052941176470588</v>
      </c>
    </row>
    <row r="31" spans="1:2" ht="12.75">
      <c r="A31">
        <v>63</v>
      </c>
      <c r="B31">
        <f t="shared" si="0"/>
        <v>1.0488235294117647</v>
      </c>
    </row>
    <row r="32" spans="1:2" ht="12.75">
      <c r="A32">
        <v>64</v>
      </c>
      <c r="B32">
        <f t="shared" si="0"/>
        <v>1.0447058823529412</v>
      </c>
    </row>
    <row r="33" spans="1:2" ht="12.75">
      <c r="A33">
        <v>65</v>
      </c>
      <c r="B33">
        <f t="shared" si="0"/>
        <v>1.0405882352941176</v>
      </c>
    </row>
    <row r="34" spans="1:2" ht="12.75">
      <c r="A34">
        <v>66</v>
      </c>
      <c r="B34">
        <f t="shared" si="0"/>
        <v>1.036470588235294</v>
      </c>
    </row>
    <row r="35" spans="1:2" ht="12.75">
      <c r="A35">
        <v>67</v>
      </c>
      <c r="B35">
        <f t="shared" si="0"/>
        <v>1.0323529411764705</v>
      </c>
    </row>
    <row r="36" spans="1:2" ht="12.75">
      <c r="A36">
        <v>68</v>
      </c>
      <c r="B36">
        <f t="shared" si="0"/>
        <v>1.028235294117647</v>
      </c>
    </row>
    <row r="37" spans="1:2" ht="12.75">
      <c r="A37">
        <v>69</v>
      </c>
      <c r="B37">
        <f t="shared" si="0"/>
        <v>1.0241176470588234</v>
      </c>
    </row>
    <row r="38" spans="1:2" ht="12.75">
      <c r="A38">
        <v>70</v>
      </c>
      <c r="B38">
        <f t="shared" si="0"/>
        <v>1.02</v>
      </c>
    </row>
    <row r="39" spans="1:2" ht="12.75">
      <c r="A39">
        <v>71</v>
      </c>
      <c r="B39">
        <f>+(1.02-(0.052/20*(A39-70)))</f>
        <v>1.0174</v>
      </c>
    </row>
    <row r="40" spans="1:2" ht="12.75">
      <c r="A40">
        <v>72</v>
      </c>
      <c r="B40">
        <f aca="true" t="shared" si="1" ref="B40:B58">+(1.02-(0.052/20*(A40-70)))</f>
        <v>1.0148</v>
      </c>
    </row>
    <row r="41" spans="1:2" ht="12.75">
      <c r="A41">
        <v>73</v>
      </c>
      <c r="B41">
        <f t="shared" si="1"/>
        <v>1.0122</v>
      </c>
    </row>
    <row r="42" spans="1:2" ht="12.75">
      <c r="A42">
        <v>74</v>
      </c>
      <c r="B42">
        <f t="shared" si="1"/>
        <v>1.0096</v>
      </c>
    </row>
    <row r="43" spans="1:2" ht="12.75">
      <c r="A43">
        <v>75</v>
      </c>
      <c r="B43">
        <f t="shared" si="1"/>
        <v>1.0070000000000001</v>
      </c>
    </row>
    <row r="44" spans="1:2" ht="12.75">
      <c r="A44">
        <v>76</v>
      </c>
      <c r="B44">
        <f t="shared" si="1"/>
        <v>1.0044</v>
      </c>
    </row>
    <row r="45" spans="1:2" ht="12.75">
      <c r="A45">
        <v>77</v>
      </c>
      <c r="B45">
        <f t="shared" si="1"/>
        <v>1.0018</v>
      </c>
    </row>
    <row r="46" spans="1:2" ht="12.75">
      <c r="A46">
        <v>78</v>
      </c>
      <c r="B46">
        <f t="shared" si="1"/>
        <v>0.9992</v>
      </c>
    </row>
    <row r="47" spans="1:5" ht="12.75">
      <c r="A47">
        <v>79</v>
      </c>
      <c r="B47">
        <f t="shared" si="1"/>
        <v>0.9966</v>
      </c>
      <c r="D47" t="s">
        <v>394</v>
      </c>
      <c r="E47">
        <f>wt_i</f>
        <v>32</v>
      </c>
    </row>
    <row r="48" spans="1:5" ht="12.75">
      <c r="A48">
        <v>80</v>
      </c>
      <c r="B48">
        <f t="shared" si="1"/>
        <v>0.994</v>
      </c>
      <c r="D48" t="s">
        <v>395</v>
      </c>
      <c r="E48">
        <f>wt_o</f>
        <v>40</v>
      </c>
    </row>
    <row r="49" spans="1:6" ht="12.75">
      <c r="A49">
        <v>81</v>
      </c>
      <c r="B49">
        <f t="shared" si="1"/>
        <v>0.9914000000000001</v>
      </c>
      <c r="D49" t="s">
        <v>396</v>
      </c>
      <c r="E49">
        <f>+(E48-E47)/2</f>
        <v>4</v>
      </c>
      <c r="F49" t="s">
        <v>10</v>
      </c>
    </row>
    <row r="50" spans="1:6" ht="12.75">
      <c r="A50">
        <v>82</v>
      </c>
      <c r="B50">
        <f t="shared" si="1"/>
        <v>0.9888</v>
      </c>
      <c r="E50">
        <f>(+E49*9/5)+32</f>
        <v>39.2</v>
      </c>
      <c r="F50" t="s">
        <v>33</v>
      </c>
    </row>
    <row r="51" spans="1:5" ht="12.75">
      <c r="A51">
        <v>83</v>
      </c>
      <c r="B51">
        <f t="shared" si="1"/>
        <v>0.9862</v>
      </c>
      <c r="D51" t="s">
        <v>397</v>
      </c>
      <c r="E51">
        <f>VLOOKUP(E50,A3:B96,2)</f>
        <v>1.1476470588235292</v>
      </c>
    </row>
    <row r="52" spans="1:2" ht="12.75">
      <c r="A52">
        <v>84</v>
      </c>
      <c r="B52">
        <f t="shared" si="1"/>
        <v>0.9836</v>
      </c>
    </row>
    <row r="53" spans="1:2" ht="12.75">
      <c r="A53">
        <v>85</v>
      </c>
      <c r="B53">
        <f t="shared" si="1"/>
        <v>0.981</v>
      </c>
    </row>
    <row r="54" spans="1:2" ht="12.75">
      <c r="A54">
        <v>86</v>
      </c>
      <c r="B54">
        <f t="shared" si="1"/>
        <v>0.9784</v>
      </c>
    </row>
    <row r="55" spans="1:2" ht="12.75">
      <c r="A55">
        <v>87</v>
      </c>
      <c r="B55">
        <f t="shared" si="1"/>
        <v>0.9758</v>
      </c>
    </row>
    <row r="56" spans="1:2" ht="12.75">
      <c r="A56">
        <v>88</v>
      </c>
      <c r="B56">
        <f t="shared" si="1"/>
        <v>0.9732000000000001</v>
      </c>
    </row>
    <row r="57" spans="1:2" ht="12.75">
      <c r="A57">
        <v>89</v>
      </c>
      <c r="B57">
        <f t="shared" si="1"/>
        <v>0.9706</v>
      </c>
    </row>
    <row r="58" spans="1:2" ht="12.75">
      <c r="A58">
        <v>90</v>
      </c>
      <c r="B58">
        <f t="shared" si="1"/>
        <v>0.968</v>
      </c>
    </row>
    <row r="59" spans="1:2" ht="12.75">
      <c r="A59">
        <v>91</v>
      </c>
      <c r="B59">
        <f>+(0.968-(0.042/20*(A59-90)))</f>
        <v>0.9659</v>
      </c>
    </row>
    <row r="60" spans="1:2" ht="12.75">
      <c r="A60">
        <v>92</v>
      </c>
      <c r="B60">
        <f aca="true" t="shared" si="2" ref="B60:B77">+(0.968-(0.042/20*(A60-90)))</f>
        <v>0.9638</v>
      </c>
    </row>
    <row r="61" spans="1:2" ht="12.75">
      <c r="A61">
        <v>93</v>
      </c>
      <c r="B61">
        <f t="shared" si="2"/>
        <v>0.9617</v>
      </c>
    </row>
    <row r="62" spans="1:2" ht="12.75">
      <c r="A62">
        <v>94</v>
      </c>
      <c r="B62">
        <f t="shared" si="2"/>
        <v>0.9596</v>
      </c>
    </row>
    <row r="63" spans="1:2" ht="12.75">
      <c r="A63">
        <v>95</v>
      </c>
      <c r="B63">
        <f t="shared" si="2"/>
        <v>0.9575</v>
      </c>
    </row>
    <row r="64" spans="1:2" ht="12.75">
      <c r="A64">
        <v>96</v>
      </c>
      <c r="B64">
        <f t="shared" si="2"/>
        <v>0.9553999999999999</v>
      </c>
    </row>
    <row r="65" spans="1:2" ht="12.75">
      <c r="A65">
        <v>97</v>
      </c>
      <c r="B65">
        <f t="shared" si="2"/>
        <v>0.9532999999999999</v>
      </c>
    </row>
    <row r="66" spans="1:2" ht="12.75">
      <c r="A66">
        <v>98</v>
      </c>
      <c r="B66">
        <f t="shared" si="2"/>
        <v>0.9511999999999999</v>
      </c>
    </row>
    <row r="67" spans="1:2" ht="12.75">
      <c r="A67">
        <v>99</v>
      </c>
      <c r="B67">
        <f t="shared" si="2"/>
        <v>0.9490999999999999</v>
      </c>
    </row>
    <row r="68" spans="1:2" ht="12.75">
      <c r="A68">
        <v>100</v>
      </c>
      <c r="B68">
        <f t="shared" si="2"/>
        <v>0.947</v>
      </c>
    </row>
    <row r="69" spans="1:2" ht="12.75">
      <c r="A69">
        <v>101</v>
      </c>
      <c r="B69">
        <f t="shared" si="2"/>
        <v>0.9449</v>
      </c>
    </row>
    <row r="70" spans="1:2" ht="12.75">
      <c r="A70">
        <v>102</v>
      </c>
      <c r="B70">
        <f t="shared" si="2"/>
        <v>0.9428</v>
      </c>
    </row>
    <row r="71" spans="1:2" ht="12.75">
      <c r="A71">
        <v>103</v>
      </c>
      <c r="B71">
        <f t="shared" si="2"/>
        <v>0.9407</v>
      </c>
    </row>
    <row r="72" spans="1:2" ht="12.75">
      <c r="A72">
        <v>104</v>
      </c>
      <c r="B72">
        <f t="shared" si="2"/>
        <v>0.9386</v>
      </c>
    </row>
    <row r="73" spans="1:2" ht="12.75">
      <c r="A73">
        <v>105</v>
      </c>
      <c r="B73">
        <f t="shared" si="2"/>
        <v>0.9365</v>
      </c>
    </row>
    <row r="74" spans="1:2" ht="12.75">
      <c r="A74">
        <v>106</v>
      </c>
      <c r="B74">
        <f t="shared" si="2"/>
        <v>0.9344</v>
      </c>
    </row>
    <row r="75" spans="1:2" ht="12.75">
      <c r="A75">
        <v>107</v>
      </c>
      <c r="B75">
        <f t="shared" si="2"/>
        <v>0.9323</v>
      </c>
    </row>
    <row r="76" spans="1:2" ht="12.75">
      <c r="A76">
        <v>108</v>
      </c>
      <c r="B76">
        <f t="shared" si="2"/>
        <v>0.9301999999999999</v>
      </c>
    </row>
    <row r="77" spans="1:2" ht="12.75">
      <c r="A77">
        <v>109</v>
      </c>
      <c r="B77">
        <f t="shared" si="2"/>
        <v>0.9280999999999999</v>
      </c>
    </row>
    <row r="78" spans="1:2" ht="12.75">
      <c r="A78">
        <v>110</v>
      </c>
      <c r="B78">
        <v>0.9265</v>
      </c>
    </row>
    <row r="79" spans="1:2" ht="12.75">
      <c r="A79">
        <v>111</v>
      </c>
      <c r="B79">
        <v>0.925</v>
      </c>
    </row>
    <row r="80" spans="1:2" ht="12.75">
      <c r="A80">
        <v>112</v>
      </c>
      <c r="B80">
        <v>0.924</v>
      </c>
    </row>
    <row r="81" spans="1:2" ht="12.75">
      <c r="A81">
        <v>113</v>
      </c>
      <c r="B81">
        <v>0.923</v>
      </c>
    </row>
    <row r="82" spans="1:2" ht="12.75">
      <c r="A82">
        <v>114</v>
      </c>
      <c r="B82">
        <v>0.92</v>
      </c>
    </row>
    <row r="83" spans="1:2" ht="12.75">
      <c r="A83">
        <v>115</v>
      </c>
      <c r="B83">
        <v>0.9186</v>
      </c>
    </row>
    <row r="84" spans="1:2" ht="12.75">
      <c r="A84">
        <v>116</v>
      </c>
      <c r="B84">
        <v>0.9173</v>
      </c>
    </row>
    <row r="85" spans="1:2" ht="12.75">
      <c r="A85">
        <v>117</v>
      </c>
      <c r="B85">
        <v>0.916</v>
      </c>
    </row>
    <row r="86" spans="1:2" ht="12.75">
      <c r="A86">
        <v>118</v>
      </c>
      <c r="B86">
        <v>0.9146</v>
      </c>
    </row>
    <row r="87" spans="1:2" ht="12.75">
      <c r="A87">
        <v>119</v>
      </c>
      <c r="B87">
        <v>0.9133</v>
      </c>
    </row>
    <row r="88" spans="1:2" ht="12.75">
      <c r="A88">
        <v>120</v>
      </c>
      <c r="B88">
        <v>0.912</v>
      </c>
    </row>
    <row r="89" spans="1:2" ht="12.75">
      <c r="A89">
        <v>121</v>
      </c>
      <c r="B89">
        <v>0.911</v>
      </c>
    </row>
    <row r="90" spans="1:2" ht="12.75">
      <c r="A90">
        <v>122</v>
      </c>
      <c r="B90">
        <v>0.9095</v>
      </c>
    </row>
    <row r="91" spans="1:2" ht="12.75">
      <c r="A91">
        <v>123</v>
      </c>
      <c r="B91">
        <v>0.9085</v>
      </c>
    </row>
    <row r="92" spans="1:2" ht="12.75">
      <c r="A92">
        <v>124</v>
      </c>
      <c r="B92">
        <v>0.908</v>
      </c>
    </row>
    <row r="93" spans="1:2" ht="12.75">
      <c r="A93">
        <v>125</v>
      </c>
      <c r="B93">
        <v>0.9075</v>
      </c>
    </row>
    <row r="94" spans="1:2" ht="12.75">
      <c r="A94">
        <v>126</v>
      </c>
      <c r="B94">
        <v>0.907</v>
      </c>
    </row>
    <row r="95" spans="1:2" ht="12.75">
      <c r="A95">
        <v>127</v>
      </c>
      <c r="B95">
        <v>0.9065</v>
      </c>
    </row>
    <row r="96" spans="1:2" ht="12.75">
      <c r="A96">
        <v>128</v>
      </c>
      <c r="B96">
        <v>0.906</v>
      </c>
    </row>
  </sheetData>
  <sheetProtection password="C603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I23" sqref="I23"/>
    </sheetView>
  </sheetViews>
  <sheetFormatPr defaultColWidth="9.140625" defaultRowHeight="12.75"/>
  <cols>
    <col min="2" max="2" width="11.00390625" style="0" customWidth="1"/>
  </cols>
  <sheetData>
    <row r="1" spans="2:12" ht="13.5" thickBot="1">
      <c r="B1">
        <v>1</v>
      </c>
      <c r="C1">
        <v>2</v>
      </c>
      <c r="D1">
        <v>3</v>
      </c>
      <c r="F1">
        <v>1</v>
      </c>
      <c r="G1">
        <v>2</v>
      </c>
      <c r="H1">
        <v>3</v>
      </c>
      <c r="J1">
        <v>1</v>
      </c>
      <c r="K1">
        <v>2</v>
      </c>
      <c r="L1">
        <v>3</v>
      </c>
    </row>
    <row r="2" spans="2:12" ht="12.75">
      <c r="B2" s="90"/>
      <c r="C2" s="68"/>
      <c r="D2" s="37"/>
      <c r="E2" s="68"/>
      <c r="F2" s="90"/>
      <c r="G2" s="68"/>
      <c r="H2" s="37"/>
      <c r="I2" s="68"/>
      <c r="J2" s="90"/>
      <c r="K2" s="68"/>
      <c r="L2" s="37"/>
    </row>
    <row r="3" spans="1:12" ht="12.75">
      <c r="A3" t="s">
        <v>63</v>
      </c>
      <c r="B3" s="50" t="s">
        <v>1</v>
      </c>
      <c r="C3" s="50" t="s">
        <v>2</v>
      </c>
      <c r="D3" s="50" t="s">
        <v>3</v>
      </c>
      <c r="E3" s="50"/>
      <c r="F3" s="50" t="s">
        <v>1</v>
      </c>
      <c r="G3" s="50" t="s">
        <v>2</v>
      </c>
      <c r="H3" s="50" t="s">
        <v>3</v>
      </c>
      <c r="I3" s="50"/>
      <c r="J3" s="50" t="s">
        <v>1</v>
      </c>
      <c r="K3" s="50" t="s">
        <v>2</v>
      </c>
      <c r="L3" s="50" t="s">
        <v>3</v>
      </c>
    </row>
    <row r="4" spans="1:14" ht="12.75">
      <c r="A4">
        <v>2</v>
      </c>
      <c r="B4">
        <v>0.08</v>
      </c>
      <c r="C4">
        <v>0.08</v>
      </c>
      <c r="D4">
        <v>0.02</v>
      </c>
      <c r="E4">
        <v>2</v>
      </c>
      <c r="F4">
        <v>0.16</v>
      </c>
      <c r="G4">
        <v>0.08</v>
      </c>
      <c r="H4">
        <v>0.04</v>
      </c>
      <c r="I4">
        <v>2</v>
      </c>
      <c r="J4">
        <v>0.24</v>
      </c>
      <c r="K4">
        <v>0.06</v>
      </c>
      <c r="L4">
        <v>0.04</v>
      </c>
      <c r="N4" t="s">
        <v>402</v>
      </c>
    </row>
    <row r="5" spans="1:14" ht="12.75">
      <c r="A5">
        <v>3</v>
      </c>
      <c r="B5">
        <v>0.16</v>
      </c>
      <c r="C5">
        <v>0.14</v>
      </c>
      <c r="D5">
        <v>0.04</v>
      </c>
      <c r="E5">
        <v>3</v>
      </c>
      <c r="F5">
        <v>0.32</v>
      </c>
      <c r="G5">
        <v>0.16</v>
      </c>
      <c r="H5">
        <v>0.08</v>
      </c>
      <c r="I5">
        <v>3</v>
      </c>
      <c r="J5">
        <v>0.48</v>
      </c>
      <c r="K5">
        <v>0.14</v>
      </c>
      <c r="L5">
        <v>0.1</v>
      </c>
      <c r="N5" t="s">
        <v>403</v>
      </c>
    </row>
    <row r="6" spans="1:14" ht="12.75">
      <c r="A6">
        <v>4</v>
      </c>
      <c r="B6">
        <v>0.28</v>
      </c>
      <c r="C6">
        <v>0.24</v>
      </c>
      <c r="D6">
        <v>0.08</v>
      </c>
      <c r="E6">
        <v>4</v>
      </c>
      <c r="F6">
        <v>0.56</v>
      </c>
      <c r="G6">
        <v>0.24</v>
      </c>
      <c r="H6">
        <v>0.12</v>
      </c>
      <c r="I6">
        <v>4</v>
      </c>
      <c r="J6">
        <v>0.84</v>
      </c>
      <c r="K6">
        <v>0.24</v>
      </c>
      <c r="L6">
        <v>0.17</v>
      </c>
      <c r="N6" t="s">
        <v>404</v>
      </c>
    </row>
    <row r="7" spans="1:12" ht="12.75">
      <c r="A7">
        <v>5</v>
      </c>
      <c r="B7">
        <v>0.46</v>
      </c>
      <c r="C7">
        <v>0.4</v>
      </c>
      <c r="D7">
        <v>0.12</v>
      </c>
      <c r="E7">
        <v>5</v>
      </c>
      <c r="F7">
        <v>0.88</v>
      </c>
      <c r="G7">
        <v>0.4</v>
      </c>
      <c r="H7">
        <v>0.2</v>
      </c>
      <c r="I7">
        <v>5</v>
      </c>
      <c r="J7">
        <v>1.32</v>
      </c>
      <c r="K7">
        <v>0.38</v>
      </c>
      <c r="L7">
        <v>0.26</v>
      </c>
    </row>
    <row r="8" spans="1:12" ht="12.75">
      <c r="A8">
        <v>6</v>
      </c>
      <c r="B8">
        <v>0.64</v>
      </c>
      <c r="C8">
        <v>0.56</v>
      </c>
      <c r="D8">
        <v>0.16</v>
      </c>
      <c r="E8">
        <v>6</v>
      </c>
      <c r="F8">
        <v>1.28</v>
      </c>
      <c r="G8">
        <v>1.56</v>
      </c>
      <c r="H8">
        <v>0.28</v>
      </c>
      <c r="I8">
        <v>6</v>
      </c>
      <c r="J8">
        <v>1.92</v>
      </c>
      <c r="K8">
        <v>0.54</v>
      </c>
      <c r="L8">
        <v>0.4</v>
      </c>
    </row>
    <row r="9" spans="1:12" ht="12.75">
      <c r="A9">
        <v>7</v>
      </c>
      <c r="B9">
        <v>0.86</v>
      </c>
      <c r="C9">
        <v>0.76</v>
      </c>
      <c r="D9">
        <v>1.02</v>
      </c>
      <c r="E9">
        <v>7</v>
      </c>
      <c r="F9">
        <v>1.72</v>
      </c>
      <c r="G9">
        <v>0.76</v>
      </c>
      <c r="H9">
        <v>0.38</v>
      </c>
      <c r="I9">
        <v>7</v>
      </c>
      <c r="J9">
        <v>2.68</v>
      </c>
      <c r="K9">
        <v>0.74</v>
      </c>
      <c r="L9">
        <v>0.52</v>
      </c>
    </row>
    <row r="10" spans="1:12" ht="12.75">
      <c r="A10">
        <v>8</v>
      </c>
      <c r="B10">
        <v>1.14</v>
      </c>
      <c r="C10">
        <v>1</v>
      </c>
      <c r="D10">
        <v>0.3</v>
      </c>
      <c r="E10">
        <v>8</v>
      </c>
      <c r="F10">
        <v>2.28</v>
      </c>
      <c r="G10">
        <v>1</v>
      </c>
      <c r="H10">
        <v>0.5</v>
      </c>
      <c r="I10">
        <v>8</v>
      </c>
      <c r="J10">
        <v>3.36</v>
      </c>
      <c r="K10">
        <v>0.98</v>
      </c>
      <c r="L10">
        <v>0.68</v>
      </c>
    </row>
    <row r="11" spans="1:12" ht="12.75">
      <c r="A11">
        <v>9</v>
      </c>
      <c r="B11">
        <v>1.44</v>
      </c>
      <c r="C11">
        <v>1.26</v>
      </c>
      <c r="D11">
        <v>0.36</v>
      </c>
      <c r="E11">
        <v>9</v>
      </c>
      <c r="F11">
        <v>2.88</v>
      </c>
      <c r="G11">
        <v>1.24</v>
      </c>
      <c r="H11">
        <v>0.62</v>
      </c>
      <c r="I11">
        <v>9</v>
      </c>
      <c r="J11">
        <v>4.28</v>
      </c>
      <c r="K11">
        <v>1.24</v>
      </c>
      <c r="L11">
        <v>0.88</v>
      </c>
    </row>
    <row r="12" spans="1:12" ht="12.75">
      <c r="A12">
        <v>10</v>
      </c>
      <c r="B12">
        <v>1.76</v>
      </c>
      <c r="C12">
        <v>1.54</v>
      </c>
      <c r="D12">
        <v>0.46</v>
      </c>
      <c r="E12">
        <v>10</v>
      </c>
      <c r="F12">
        <v>3.56</v>
      </c>
      <c r="G12">
        <v>1.56</v>
      </c>
      <c r="H12">
        <v>0.78</v>
      </c>
      <c r="I12">
        <v>10</v>
      </c>
      <c r="J12">
        <v>5.28</v>
      </c>
      <c r="K12">
        <v>1.52</v>
      </c>
      <c r="L12">
        <v>1.08</v>
      </c>
    </row>
    <row r="13" spans="1:12" ht="12.75">
      <c r="A13">
        <v>11</v>
      </c>
      <c r="B13">
        <v>2.14</v>
      </c>
      <c r="C13">
        <v>1.88</v>
      </c>
      <c r="D13">
        <v>0.56</v>
      </c>
      <c r="E13">
        <v>11</v>
      </c>
      <c r="F13">
        <v>4.28</v>
      </c>
      <c r="G13">
        <v>1.88</v>
      </c>
      <c r="H13">
        <v>0.94</v>
      </c>
      <c r="I13">
        <v>11</v>
      </c>
      <c r="J13">
        <v>6.4</v>
      </c>
      <c r="K13">
        <v>1.84</v>
      </c>
      <c r="L13">
        <v>1.3</v>
      </c>
    </row>
    <row r="14" spans="1:12" ht="12.75">
      <c r="A14">
        <v>12</v>
      </c>
      <c r="B14">
        <v>2.54</v>
      </c>
      <c r="C14">
        <v>2.22</v>
      </c>
      <c r="D14">
        <v>0.68</v>
      </c>
      <c r="E14">
        <v>12</v>
      </c>
      <c r="F14">
        <v>5.12</v>
      </c>
      <c r="G14">
        <v>2.2</v>
      </c>
      <c r="H14">
        <v>1.1</v>
      </c>
      <c r="I14">
        <v>12</v>
      </c>
      <c r="J14">
        <v>7.6</v>
      </c>
      <c r="K14">
        <v>2.2</v>
      </c>
      <c r="L14">
        <v>1.56</v>
      </c>
    </row>
    <row r="15" spans="1:12" ht="12.75">
      <c r="A15">
        <v>13</v>
      </c>
      <c r="C15">
        <v>2.6</v>
      </c>
      <c r="D15">
        <v>0.78</v>
      </c>
      <c r="E15">
        <v>13</v>
      </c>
      <c r="G15">
        <v>2.6</v>
      </c>
      <c r="H15">
        <v>1.3</v>
      </c>
      <c r="I15">
        <v>13</v>
      </c>
      <c r="K15">
        <v>2.6</v>
      </c>
      <c r="L15">
        <v>1.82</v>
      </c>
    </row>
    <row r="16" spans="1:12" ht="12.75">
      <c r="A16">
        <v>14</v>
      </c>
      <c r="C16">
        <v>3.02</v>
      </c>
      <c r="D16">
        <v>0.902</v>
      </c>
      <c r="E16">
        <v>14</v>
      </c>
      <c r="G16">
        <v>3.04</v>
      </c>
      <c r="H16">
        <v>1.52</v>
      </c>
      <c r="I16">
        <v>14</v>
      </c>
      <c r="K16">
        <v>3</v>
      </c>
      <c r="L16">
        <v>2.1</v>
      </c>
    </row>
    <row r="17" spans="1:12" ht="12.75">
      <c r="A17">
        <v>15</v>
      </c>
      <c r="C17">
        <v>3.44</v>
      </c>
      <c r="D17">
        <v>1.02</v>
      </c>
      <c r="E17">
        <v>15</v>
      </c>
      <c r="G17">
        <v>3.48</v>
      </c>
      <c r="H17">
        <v>1.74</v>
      </c>
      <c r="I17">
        <v>15</v>
      </c>
      <c r="K17">
        <v>3.42</v>
      </c>
      <c r="L17">
        <v>2.42</v>
      </c>
    </row>
    <row r="28" spans="3:6" ht="12.75">
      <c r="C28" t="s">
        <v>401</v>
      </c>
      <c r="F28">
        <f>w_pass</f>
        <v>2</v>
      </c>
    </row>
    <row r="29" spans="3:7" ht="12.75">
      <c r="C29" t="s">
        <v>204</v>
      </c>
      <c r="F29">
        <f>Vw</f>
        <v>6</v>
      </c>
      <c r="G29" t="s">
        <v>63</v>
      </c>
    </row>
    <row r="31" spans="3:7" ht="12.75">
      <c r="C31" t="s">
        <v>405</v>
      </c>
      <c r="F31">
        <f>VLOOKUP(F29,A4:D17,2)</f>
        <v>0.64</v>
      </c>
      <c r="G31" t="s">
        <v>398</v>
      </c>
    </row>
    <row r="32" spans="2:7" ht="12.75">
      <c r="B32" t="s">
        <v>408</v>
      </c>
      <c r="C32" t="s">
        <v>406</v>
      </c>
      <c r="F32">
        <f>VLOOKUP(F29,A5:D18,3)</f>
        <v>0.56</v>
      </c>
      <c r="G32" t="s">
        <v>398</v>
      </c>
    </row>
    <row r="33" spans="3:7" ht="12.75">
      <c r="C33" t="s">
        <v>407</v>
      </c>
      <c r="F33">
        <f>VLOOKUP(F29,A6:D19,4)</f>
        <v>0.16</v>
      </c>
      <c r="G33" t="s">
        <v>398</v>
      </c>
    </row>
    <row r="34" spans="3:7" ht="12.75">
      <c r="C34" t="s">
        <v>409</v>
      </c>
      <c r="F34">
        <f>SUM(F31:F33)</f>
        <v>1.36</v>
      </c>
      <c r="G34" t="s">
        <v>398</v>
      </c>
    </row>
    <row r="37" spans="3:7" ht="12.75">
      <c r="C37" t="s">
        <v>405</v>
      </c>
      <c r="F37">
        <f>VLOOKUP(F29,E4:H17,2)</f>
        <v>1.28</v>
      </c>
      <c r="G37" t="s">
        <v>398</v>
      </c>
    </row>
    <row r="38" spans="2:7" ht="12.75">
      <c r="B38" t="s">
        <v>410</v>
      </c>
      <c r="C38" t="s">
        <v>406</v>
      </c>
      <c r="F38">
        <f>VLOOKUP(F29,E5:H18,3)</f>
        <v>1.56</v>
      </c>
      <c r="G38" t="s">
        <v>398</v>
      </c>
    </row>
    <row r="39" spans="3:7" ht="12.75">
      <c r="C39" t="s">
        <v>407</v>
      </c>
      <c r="F39">
        <f>VLOOKUP(F29,E6:H19,4)</f>
        <v>0.28</v>
      </c>
      <c r="G39" t="s">
        <v>398</v>
      </c>
    </row>
    <row r="40" spans="3:7" ht="12.75">
      <c r="C40" t="s">
        <v>409</v>
      </c>
      <c r="F40">
        <f>SUM(F37:F39)</f>
        <v>3.12</v>
      </c>
      <c r="G40" t="s">
        <v>398</v>
      </c>
    </row>
    <row r="43" spans="3:7" ht="12.75">
      <c r="C43" t="s">
        <v>405</v>
      </c>
      <c r="F43">
        <f>VLOOKUP(F29,I4:L17,2)</f>
        <v>1.92</v>
      </c>
      <c r="G43" t="s">
        <v>398</v>
      </c>
    </row>
    <row r="44" spans="2:7" ht="12.75">
      <c r="B44" t="s">
        <v>411</v>
      </c>
      <c r="C44" t="s">
        <v>406</v>
      </c>
      <c r="F44">
        <f>VLOOKUP(F29,I5:L18,3)</f>
        <v>0.54</v>
      </c>
      <c r="G44" t="s">
        <v>398</v>
      </c>
    </row>
    <row r="45" spans="3:7" ht="12.75">
      <c r="C45" t="s">
        <v>407</v>
      </c>
      <c r="F45">
        <f>VLOOKUP(F29,I6:L19,4)</f>
        <v>0.4</v>
      </c>
      <c r="G45" t="s">
        <v>398</v>
      </c>
    </row>
    <row r="46" spans="3:7" ht="12.75">
      <c r="C46" t="s">
        <v>409</v>
      </c>
      <c r="F46">
        <f>SUM(F43:F45)</f>
        <v>2.86</v>
      </c>
      <c r="G46" t="s">
        <v>398</v>
      </c>
    </row>
    <row r="49" spans="3:7" ht="12.75">
      <c r="C49" t="s">
        <v>412</v>
      </c>
      <c r="F49">
        <f>IF(F28=1,F34,(IF(F28=2,F40,F46)))</f>
        <v>3.12</v>
      </c>
      <c r="G49" t="s">
        <v>398</v>
      </c>
    </row>
  </sheetData>
  <sheetProtection password="C603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4.140625" style="0" customWidth="1"/>
    <col min="2" max="2" width="30.00390625" style="0" customWidth="1"/>
    <col min="6" max="6" width="26.421875" style="0" customWidth="1"/>
  </cols>
  <sheetData>
    <row r="1" ht="12.75">
      <c r="B1" t="s">
        <v>418</v>
      </c>
    </row>
    <row r="2" ht="12.75">
      <c r="B2" s="107" t="s">
        <v>423</v>
      </c>
    </row>
    <row r="3" ht="12.75">
      <c r="B3" s="29" t="s">
        <v>341</v>
      </c>
    </row>
    <row r="5" spans="1:4" ht="12.75">
      <c r="A5">
        <v>1</v>
      </c>
      <c r="B5" t="s">
        <v>192</v>
      </c>
      <c r="C5" s="88">
        <v>30100</v>
      </c>
      <c r="D5" t="s">
        <v>194</v>
      </c>
    </row>
    <row r="6" spans="1:4" ht="12.75">
      <c r="A6">
        <v>2</v>
      </c>
      <c r="B6" t="s">
        <v>22</v>
      </c>
      <c r="C6" s="88">
        <v>0.095</v>
      </c>
      <c r="D6" t="s">
        <v>195</v>
      </c>
    </row>
    <row r="7" spans="1:4" ht="12.75">
      <c r="A7">
        <v>3</v>
      </c>
      <c r="B7" t="s">
        <v>193</v>
      </c>
      <c r="C7" s="88">
        <v>1010</v>
      </c>
      <c r="D7" t="s">
        <v>27</v>
      </c>
    </row>
    <row r="8" spans="1:4" ht="12.75">
      <c r="A8">
        <v>4</v>
      </c>
      <c r="B8" t="s">
        <v>196</v>
      </c>
      <c r="C8" s="88">
        <v>112.01</v>
      </c>
      <c r="D8" t="s">
        <v>33</v>
      </c>
    </row>
    <row r="9" spans="1:4" ht="12.75">
      <c r="A9">
        <v>5</v>
      </c>
      <c r="B9" t="s">
        <v>198</v>
      </c>
      <c r="C9" s="88">
        <v>32</v>
      </c>
      <c r="D9" t="s">
        <v>10</v>
      </c>
    </row>
    <row r="10" spans="1:4" ht="12.75">
      <c r="A10">
        <v>6</v>
      </c>
      <c r="B10" t="s">
        <v>197</v>
      </c>
      <c r="C10" s="88">
        <v>40</v>
      </c>
      <c r="D10" t="s">
        <v>10</v>
      </c>
    </row>
    <row r="11" spans="1:3" ht="12.75">
      <c r="A11">
        <v>7</v>
      </c>
      <c r="B11" t="s">
        <v>203</v>
      </c>
      <c r="C11" s="88">
        <v>0.85</v>
      </c>
    </row>
    <row r="12" spans="1:6" ht="12.75">
      <c r="A12">
        <v>8</v>
      </c>
      <c r="B12" t="s">
        <v>204</v>
      </c>
      <c r="C12" s="88">
        <v>6</v>
      </c>
      <c r="D12" t="s">
        <v>205</v>
      </c>
      <c r="F12" t="s">
        <v>327</v>
      </c>
    </row>
    <row r="13" spans="1:7" ht="12.75">
      <c r="A13">
        <v>9</v>
      </c>
      <c r="B13" t="s">
        <v>326</v>
      </c>
      <c r="C13" s="88" t="s">
        <v>213</v>
      </c>
      <c r="F13" s="1" t="s">
        <v>157</v>
      </c>
      <c r="G13" t="s">
        <v>206</v>
      </c>
    </row>
    <row r="14" spans="1:7" ht="12.75">
      <c r="A14">
        <v>10</v>
      </c>
      <c r="B14" t="s">
        <v>207</v>
      </c>
      <c r="C14" s="88">
        <v>0.75</v>
      </c>
      <c r="D14" t="s">
        <v>66</v>
      </c>
      <c r="F14" s="1" t="s">
        <v>158</v>
      </c>
      <c r="G14" t="s">
        <v>170</v>
      </c>
    </row>
    <row r="15" spans="1:7" ht="12.75">
      <c r="A15">
        <v>11</v>
      </c>
      <c r="B15" t="s">
        <v>335</v>
      </c>
      <c r="C15" s="88">
        <v>18</v>
      </c>
      <c r="F15" s="1" t="s">
        <v>159</v>
      </c>
      <c r="G15" t="s">
        <v>171</v>
      </c>
    </row>
    <row r="16" spans="1:7" ht="12.75">
      <c r="A16">
        <v>12</v>
      </c>
      <c r="B16" t="s">
        <v>350</v>
      </c>
      <c r="F16" s="1" t="s">
        <v>160</v>
      </c>
      <c r="G16" t="s">
        <v>172</v>
      </c>
    </row>
    <row r="17" spans="1:7" ht="12.75">
      <c r="A17" t="s">
        <v>351</v>
      </c>
      <c r="B17" t="s">
        <v>45</v>
      </c>
      <c r="C17" s="88">
        <v>300</v>
      </c>
      <c r="D17" t="s">
        <v>11</v>
      </c>
      <c r="F17" s="1" t="s">
        <v>162</v>
      </c>
      <c r="G17" t="s">
        <v>173</v>
      </c>
    </row>
    <row r="18" spans="1:7" ht="12.75">
      <c r="A18" t="s">
        <v>352</v>
      </c>
      <c r="B18" t="s">
        <v>353</v>
      </c>
      <c r="C18" s="88">
        <v>99.35</v>
      </c>
      <c r="D18" t="s">
        <v>10</v>
      </c>
      <c r="F18" s="1" t="s">
        <v>181</v>
      </c>
      <c r="G18" t="s">
        <v>174</v>
      </c>
    </row>
    <row r="19" spans="1:7" ht="12.75">
      <c r="A19">
        <v>13</v>
      </c>
      <c r="B19" t="s">
        <v>354</v>
      </c>
      <c r="F19" s="1" t="s">
        <v>163</v>
      </c>
      <c r="G19" t="s">
        <v>175</v>
      </c>
    </row>
    <row r="20" spans="1:7" ht="12.75">
      <c r="A20" t="s">
        <v>355</v>
      </c>
      <c r="B20" t="s">
        <v>357</v>
      </c>
      <c r="C20" s="88">
        <v>175</v>
      </c>
      <c r="D20" t="s">
        <v>11</v>
      </c>
      <c r="F20" s="1" t="s">
        <v>164</v>
      </c>
      <c r="G20" t="s">
        <v>176</v>
      </c>
    </row>
    <row r="21" spans="1:7" ht="12.75">
      <c r="A21" t="s">
        <v>356</v>
      </c>
      <c r="B21" t="s">
        <v>358</v>
      </c>
      <c r="C21" s="88">
        <v>73.2</v>
      </c>
      <c r="D21" t="s">
        <v>10</v>
      </c>
      <c r="F21" s="1" t="s">
        <v>165</v>
      </c>
      <c r="G21" t="s">
        <v>177</v>
      </c>
    </row>
    <row r="22" spans="1:7" ht="12.75">
      <c r="A22" t="s">
        <v>359</v>
      </c>
      <c r="B22" t="s">
        <v>360</v>
      </c>
      <c r="C22" s="88">
        <v>64.63</v>
      </c>
      <c r="D22" t="s">
        <v>194</v>
      </c>
      <c r="F22" s="1" t="s">
        <v>166</v>
      </c>
      <c r="G22" t="s">
        <v>178</v>
      </c>
    </row>
    <row r="23" spans="1:7" ht="12.75">
      <c r="A23" t="s">
        <v>361</v>
      </c>
      <c r="B23" t="s">
        <v>362</v>
      </c>
      <c r="C23" s="88">
        <v>85</v>
      </c>
      <c r="D23" t="s">
        <v>10</v>
      </c>
      <c r="F23" s="1" t="s">
        <v>167</v>
      </c>
      <c r="G23" t="s">
        <v>179</v>
      </c>
    </row>
    <row r="24" spans="1:7" ht="12.75">
      <c r="A24">
        <v>14</v>
      </c>
      <c r="B24" t="s">
        <v>368</v>
      </c>
      <c r="C24" s="88">
        <v>1</v>
      </c>
      <c r="F24" s="1" t="s">
        <v>168</v>
      </c>
      <c r="G24" t="s">
        <v>180</v>
      </c>
    </row>
    <row r="25" spans="1:3" ht="12.75">
      <c r="A25">
        <v>15</v>
      </c>
      <c r="B25" t="s">
        <v>369</v>
      </c>
      <c r="C25" s="88">
        <v>2</v>
      </c>
    </row>
    <row r="26" spans="1:4" ht="12.75">
      <c r="A26">
        <v>16</v>
      </c>
      <c r="B26" t="s">
        <v>371</v>
      </c>
      <c r="C26" s="88">
        <v>10</v>
      </c>
      <c r="D26" t="s">
        <v>20</v>
      </c>
    </row>
    <row r="27" spans="1:4" ht="12.75">
      <c r="A27">
        <v>17</v>
      </c>
      <c r="B27" t="s">
        <v>372</v>
      </c>
      <c r="C27" s="88">
        <v>10</v>
      </c>
      <c r="D27" t="s">
        <v>20</v>
      </c>
    </row>
    <row r="29" spans="2:3" ht="12.75">
      <c r="B29" t="s">
        <v>374</v>
      </c>
      <c r="C29" t="str">
        <f>p_by</f>
        <v>Pavan Srivastava</v>
      </c>
    </row>
    <row r="31" ht="12.75">
      <c r="B31" s="110" t="s">
        <v>430</v>
      </c>
    </row>
  </sheetData>
  <sheetProtection password="C603" sheet="1" formatCells="0" formatColumns="0" formatRows="0" insertColumns="0" insertRows="0" insertHyperlinks="0" deleteColumns="0" deleteRows="0" sort="0" autoFilter="0" pivotTables="0"/>
  <protectedRanges>
    <protectedRange password="CF7A" sqref="C5:C27" name="input"/>
    <protectedRange password="CF7A" sqref="B2" name="Range2"/>
  </protectedRange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D34" sqref="D34"/>
    </sheetView>
  </sheetViews>
  <sheetFormatPr defaultColWidth="9.140625" defaultRowHeight="12.75"/>
  <cols>
    <col min="2" max="2" width="11.57421875" style="0" customWidth="1"/>
    <col min="3" max="3" width="34.8515625" style="0" customWidth="1"/>
    <col min="4" max="4" width="7.7109375" style="0" customWidth="1"/>
    <col min="5" max="5" width="13.57421875" style="0" customWidth="1"/>
    <col min="6" max="6" width="13.7109375" style="0" customWidth="1"/>
  </cols>
  <sheetData>
    <row r="1" spans="1:6" ht="12.75">
      <c r="A1" s="10"/>
      <c r="B1" s="20" t="s">
        <v>112</v>
      </c>
      <c r="C1" s="11"/>
      <c r="D1" s="11"/>
      <c r="E1" s="11"/>
      <c r="F1" s="12"/>
    </row>
    <row r="2" spans="1:6" ht="12.75">
      <c r="A2" s="13"/>
      <c r="B2" s="22"/>
      <c r="C2" s="14"/>
      <c r="D2" s="14"/>
      <c r="E2" s="14"/>
      <c r="F2" s="15"/>
    </row>
    <row r="3" spans="1:6" ht="12.75">
      <c r="A3" s="13" t="s">
        <v>4</v>
      </c>
      <c r="B3" s="14"/>
      <c r="C3" s="19" t="str">
        <f>project</f>
        <v>XXXXXXXXXXXX</v>
      </c>
      <c r="D3" s="14"/>
      <c r="E3" s="14"/>
      <c r="F3" s="15"/>
    </row>
    <row r="4" spans="1:6" ht="12.75">
      <c r="A4" s="16"/>
      <c r="B4" s="17"/>
      <c r="C4" s="17"/>
      <c r="D4" s="17"/>
      <c r="E4" s="17"/>
      <c r="F4" s="18"/>
    </row>
    <row r="5" spans="2:6" ht="12.75">
      <c r="B5" s="21" t="s">
        <v>5</v>
      </c>
      <c r="C5" s="21" t="s">
        <v>6</v>
      </c>
      <c r="D5" s="21" t="s">
        <v>7</v>
      </c>
      <c r="E5" s="21" t="s">
        <v>133</v>
      </c>
      <c r="F5" s="21" t="s">
        <v>132</v>
      </c>
    </row>
    <row r="6" spans="2:6" ht="12.75">
      <c r="B6" s="2"/>
      <c r="C6" s="21" t="s">
        <v>113</v>
      </c>
      <c r="D6" s="2"/>
      <c r="E6" s="2"/>
      <c r="F6" s="23"/>
    </row>
    <row r="7" spans="2:6" ht="12.75">
      <c r="B7" s="1" t="s">
        <v>1</v>
      </c>
      <c r="C7" s="1" t="s">
        <v>114</v>
      </c>
      <c r="D7" s="1" t="s">
        <v>115</v>
      </c>
      <c r="E7" s="33" t="s">
        <v>134</v>
      </c>
      <c r="F7" s="3">
        <v>3</v>
      </c>
    </row>
    <row r="8" spans="2:6" ht="12.75">
      <c r="B8" s="1" t="s">
        <v>2</v>
      </c>
      <c r="C8" s="1" t="s">
        <v>116</v>
      </c>
      <c r="D8" s="1" t="s">
        <v>10</v>
      </c>
      <c r="E8" s="3">
        <v>120</v>
      </c>
      <c r="F8" s="3">
        <v>60</v>
      </c>
    </row>
    <row r="9" spans="2:6" ht="12.75">
      <c r="B9" s="1" t="s">
        <v>3</v>
      </c>
      <c r="C9" s="1" t="s">
        <v>117</v>
      </c>
      <c r="D9" s="1" t="s">
        <v>115</v>
      </c>
      <c r="E9" s="3">
        <f>+calculation!E6</f>
        <v>0.09</v>
      </c>
      <c r="F9" s="34" t="s">
        <v>145</v>
      </c>
    </row>
    <row r="10" spans="2:6" ht="12.75">
      <c r="B10" s="1" t="s">
        <v>118</v>
      </c>
      <c r="C10" s="1" t="s">
        <v>332</v>
      </c>
      <c r="D10" s="1" t="s">
        <v>10</v>
      </c>
      <c r="E10" s="70">
        <f>ts</f>
        <v>44.01111111111111</v>
      </c>
      <c r="F10" s="3">
        <f>wt_i</f>
        <v>32</v>
      </c>
    </row>
    <row r="11" spans="2:6" ht="12.75">
      <c r="B11" s="1" t="s">
        <v>119</v>
      </c>
      <c r="C11" s="1" t="s">
        <v>333</v>
      </c>
      <c r="D11" s="1" t="s">
        <v>10</v>
      </c>
      <c r="E11" s="3"/>
      <c r="F11" s="3">
        <f>wt_o</f>
        <v>40</v>
      </c>
    </row>
    <row r="12" spans="2:6" ht="12.75">
      <c r="B12" s="1" t="s">
        <v>121</v>
      </c>
      <c r="C12" s="1" t="s">
        <v>120</v>
      </c>
      <c r="D12" s="1" t="s">
        <v>115</v>
      </c>
      <c r="E12" s="3">
        <v>1.65</v>
      </c>
      <c r="F12" s="34">
        <v>4.5</v>
      </c>
    </row>
    <row r="13" spans="2:6" ht="12.75">
      <c r="B13" s="1" t="s">
        <v>123</v>
      </c>
      <c r="C13" s="24" t="s">
        <v>122</v>
      </c>
      <c r="D13" s="1"/>
      <c r="E13" s="3" t="s">
        <v>146</v>
      </c>
      <c r="F13" s="3" t="s">
        <v>147</v>
      </c>
    </row>
    <row r="14" spans="2:6" ht="12.75">
      <c r="B14" s="1" t="s">
        <v>125</v>
      </c>
      <c r="C14" s="1" t="s">
        <v>124</v>
      </c>
      <c r="D14" s="1" t="s">
        <v>23</v>
      </c>
      <c r="E14" s="3">
        <f>flow</f>
        <v>30100</v>
      </c>
      <c r="F14" s="34" t="s">
        <v>145</v>
      </c>
    </row>
    <row r="15" spans="2:6" ht="12.75">
      <c r="B15" s="1" t="s">
        <v>127</v>
      </c>
      <c r="C15" s="1" t="s">
        <v>126</v>
      </c>
      <c r="D15" s="1" t="s">
        <v>0</v>
      </c>
      <c r="E15" s="3">
        <f>s_pass</f>
        <v>1</v>
      </c>
      <c r="F15" s="3">
        <f>w_pass</f>
        <v>2</v>
      </c>
    </row>
    <row r="16" spans="2:6" ht="12.75">
      <c r="B16" s="1" t="s">
        <v>129</v>
      </c>
      <c r="C16" s="1" t="s">
        <v>128</v>
      </c>
      <c r="D16" s="1" t="s">
        <v>20</v>
      </c>
      <c r="E16" s="3">
        <v>85</v>
      </c>
      <c r="F16" s="3">
        <v>85</v>
      </c>
    </row>
    <row r="17" spans="2:6" ht="12.75">
      <c r="B17" s="1" t="s">
        <v>135</v>
      </c>
      <c r="C17" s="1" t="s">
        <v>130</v>
      </c>
      <c r="D17" s="1" t="s">
        <v>131</v>
      </c>
      <c r="E17" s="3">
        <v>1.6</v>
      </c>
      <c r="F17" s="3">
        <v>3</v>
      </c>
    </row>
    <row r="18" spans="2:6" ht="12.75">
      <c r="B18" s="1" t="s">
        <v>136</v>
      </c>
      <c r="C18" s="1" t="s">
        <v>334</v>
      </c>
      <c r="D18" s="1" t="s">
        <v>0</v>
      </c>
      <c r="E18" s="8">
        <f>+tube_od</f>
        <v>0.75</v>
      </c>
      <c r="F18" s="31">
        <f>tube_gauge</f>
        <v>18</v>
      </c>
    </row>
    <row r="19" spans="2:6" ht="12.75">
      <c r="B19" s="1" t="s">
        <v>108</v>
      </c>
      <c r="C19" s="1" t="s">
        <v>137</v>
      </c>
      <c r="D19" s="1" t="s">
        <v>20</v>
      </c>
      <c r="E19" s="10" t="str">
        <f>VLOOKUP(tm,'Fm'!A5:D130,4,FALSE)</f>
        <v>Admiralty Metal</v>
      </c>
      <c r="F19" s="32"/>
    </row>
    <row r="20" spans="2:6" ht="12.75">
      <c r="B20" s="1" t="s">
        <v>149</v>
      </c>
      <c r="C20" s="1" t="s">
        <v>138</v>
      </c>
      <c r="D20" s="1"/>
      <c r="E20" s="85">
        <f>+calculation!E109</f>
        <v>3038.732409944476</v>
      </c>
      <c r="F20" s="7"/>
    </row>
    <row r="21" spans="2:6" ht="12.75">
      <c r="B21" s="1" t="s">
        <v>149</v>
      </c>
      <c r="C21" s="1" t="s">
        <v>150</v>
      </c>
      <c r="D21" s="8" t="s">
        <v>108</v>
      </c>
      <c r="E21" s="86">
        <f>+calculation!E119</f>
        <v>4.481376238824296</v>
      </c>
      <c r="F21" s="7"/>
    </row>
    <row r="22" spans="2:6" ht="12.75">
      <c r="B22" s="1" t="s">
        <v>336</v>
      </c>
      <c r="C22" s="1" t="s">
        <v>139</v>
      </c>
      <c r="D22" s="8" t="s">
        <v>143</v>
      </c>
      <c r="E22" s="8">
        <v>3</v>
      </c>
      <c r="F22" s="31"/>
    </row>
    <row r="23" spans="2:6" ht="12.75">
      <c r="B23" s="1" t="s">
        <v>337</v>
      </c>
      <c r="C23" s="1" t="s">
        <v>140</v>
      </c>
      <c r="D23" s="8" t="s">
        <v>144</v>
      </c>
      <c r="E23" s="86">
        <f>+calculation!E84</f>
        <v>734.8347252358079</v>
      </c>
      <c r="F23" s="87">
        <f>+calculation!E85</f>
        <v>808.3181977593888</v>
      </c>
    </row>
    <row r="24" spans="2:6" ht="12.75">
      <c r="B24" s="1" t="s">
        <v>338</v>
      </c>
      <c r="C24" s="1" t="s">
        <v>364</v>
      </c>
      <c r="D24" s="8" t="s">
        <v>31</v>
      </c>
      <c r="E24" s="85">
        <f>+calculation!E48</f>
        <v>15570944.772195553</v>
      </c>
      <c r="F24" s="87"/>
    </row>
    <row r="25" spans="2:6" ht="12.75">
      <c r="B25" s="1" t="s">
        <v>339</v>
      </c>
      <c r="C25" s="1" t="s">
        <v>365</v>
      </c>
      <c r="D25" s="8" t="s">
        <v>31</v>
      </c>
      <c r="E25" s="85">
        <f>+calculation!E46</f>
        <v>24358.834111111108</v>
      </c>
      <c r="F25" s="87"/>
    </row>
    <row r="26" spans="2:6" ht="12.75">
      <c r="B26" s="1" t="s">
        <v>340</v>
      </c>
      <c r="C26" s="1" t="s">
        <v>141</v>
      </c>
      <c r="D26" s="8" t="s">
        <v>31</v>
      </c>
      <c r="E26" s="85">
        <f>+calculation!E50</f>
        <v>15595303.606306665</v>
      </c>
      <c r="F26" s="7"/>
    </row>
    <row r="27" spans="2:6" ht="12.75">
      <c r="B27" s="1" t="s">
        <v>177</v>
      </c>
      <c r="C27" s="1" t="s">
        <v>142</v>
      </c>
      <c r="D27" s="8" t="s">
        <v>148</v>
      </c>
      <c r="E27" s="85">
        <f>+calculation!E89</f>
        <v>1958.8262313558675</v>
      </c>
      <c r="F27" s="31"/>
    </row>
    <row r="28" spans="2:6" ht="12.75">
      <c r="B28" s="1" t="s">
        <v>363</v>
      </c>
      <c r="C28" s="1" t="s">
        <v>8</v>
      </c>
      <c r="D28" s="8"/>
      <c r="E28" s="10">
        <f>cf</f>
        <v>0.85</v>
      </c>
      <c r="F28" s="32"/>
    </row>
    <row r="29" spans="2:6" ht="12.75">
      <c r="B29" s="1" t="s">
        <v>414</v>
      </c>
      <c r="C29" s="24" t="s">
        <v>415</v>
      </c>
      <c r="D29" s="8" t="s">
        <v>115</v>
      </c>
      <c r="E29" s="86">
        <f>+calculation!E132</f>
        <v>0.3814302092885764</v>
      </c>
      <c r="F29" s="7"/>
    </row>
    <row r="30" spans="2:6" ht="12.75">
      <c r="B30" s="10"/>
      <c r="C30" s="11"/>
      <c r="D30" s="11"/>
      <c r="E30" s="14"/>
      <c r="F30" s="15"/>
    </row>
    <row r="31" spans="2:6" ht="12.75">
      <c r="B31" s="13" t="s">
        <v>12</v>
      </c>
      <c r="C31" s="14"/>
      <c r="D31" s="14"/>
      <c r="E31" s="14"/>
      <c r="F31" s="15"/>
    </row>
    <row r="32" spans="2:6" ht="12.75">
      <c r="B32" s="13"/>
      <c r="C32" s="14"/>
      <c r="D32" s="14"/>
      <c r="E32" s="14"/>
      <c r="F32" s="15"/>
    </row>
    <row r="33" spans="2:6" ht="12.75">
      <c r="B33" s="16"/>
      <c r="C33" s="17"/>
      <c r="D33" s="17"/>
      <c r="E33" s="17"/>
      <c r="F33" s="18"/>
    </row>
    <row r="34" spans="2:6" ht="27.75">
      <c r="B34" s="4"/>
      <c r="C34" s="5"/>
      <c r="D34" s="6"/>
      <c r="E34" s="6"/>
      <c r="F34" s="7"/>
    </row>
    <row r="35" spans="2:6" ht="12.75">
      <c r="B35" s="8"/>
      <c r="C35" s="9"/>
      <c r="D35" s="6"/>
      <c r="E35" s="6"/>
      <c r="F35" s="7"/>
    </row>
    <row r="36" spans="2:6" ht="12.75">
      <c r="B36" s="1"/>
      <c r="C36" s="3" t="s">
        <v>15</v>
      </c>
      <c r="D36" s="3" t="s">
        <v>16</v>
      </c>
      <c r="E36" s="3"/>
      <c r="F36" s="3" t="s">
        <v>17</v>
      </c>
    </row>
    <row r="37" spans="2:6" ht="19.5" customHeight="1">
      <c r="B37" s="1" t="s">
        <v>13</v>
      </c>
      <c r="C37" s="1" t="s">
        <v>18</v>
      </c>
      <c r="D37" s="1"/>
      <c r="E37" s="1"/>
      <c r="F37" s="1"/>
    </row>
    <row r="38" spans="2:6" ht="19.5" customHeight="1">
      <c r="B38" s="1" t="s">
        <v>14</v>
      </c>
      <c r="C38" s="1">
        <f>c_by</f>
        <v>0</v>
      </c>
      <c r="D38" s="1"/>
      <c r="E38" s="1"/>
      <c r="F38" s="1"/>
    </row>
  </sheetData>
  <sheetProtection password="C603" sheet="1"/>
  <printOptions/>
  <pageMargins left="0.75" right="0.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7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3.00390625" style="0" customWidth="1"/>
    <col min="3" max="3" width="45.7109375" style="0" customWidth="1"/>
    <col min="4" max="4" width="12.00390625" style="0" customWidth="1"/>
    <col min="5" max="5" width="12.421875" style="0" bestFit="1" customWidth="1"/>
    <col min="6" max="6" width="12.421875" style="0" customWidth="1"/>
  </cols>
  <sheetData>
    <row r="1" ht="15.75">
      <c r="C1" s="27" t="s">
        <v>110</v>
      </c>
    </row>
    <row r="2" ht="15">
      <c r="C2" s="28" t="str">
        <f>project</f>
        <v>XXXXXXXXXXXX</v>
      </c>
    </row>
    <row r="4" spans="1:5" ht="12.75">
      <c r="A4" t="s">
        <v>21</v>
      </c>
      <c r="D4" t="s">
        <v>23</v>
      </c>
      <c r="E4" s="29">
        <f>flow</f>
        <v>30100</v>
      </c>
    </row>
    <row r="5" spans="1:5" ht="12.75">
      <c r="A5" t="s">
        <v>22</v>
      </c>
      <c r="D5" t="s">
        <v>9</v>
      </c>
      <c r="E5" s="29">
        <f>vacumn</f>
        <v>0.095</v>
      </c>
    </row>
    <row r="6" spans="1:5" ht="12.75">
      <c r="A6" t="s">
        <v>24</v>
      </c>
      <c r="D6" t="s">
        <v>9</v>
      </c>
      <c r="E6">
        <f>+E5-0.005</f>
        <v>0.09</v>
      </c>
    </row>
    <row r="7" spans="3:5" ht="12.75">
      <c r="C7" t="s">
        <v>202</v>
      </c>
      <c r="D7" t="s">
        <v>201</v>
      </c>
      <c r="E7" s="25">
        <f>+(760/25.4)*E6</f>
        <v>2.6929133858267718</v>
      </c>
    </row>
    <row r="8" spans="1:5" ht="12.75">
      <c r="A8" t="s">
        <v>25</v>
      </c>
      <c r="D8" t="s">
        <v>27</v>
      </c>
      <c r="E8" s="29">
        <f>enthalpy</f>
        <v>1010</v>
      </c>
    </row>
    <row r="9" spans="3:5" ht="12.75">
      <c r="C9" t="s">
        <v>28</v>
      </c>
      <c r="D9" t="s">
        <v>26</v>
      </c>
      <c r="E9">
        <f>+E8*2.204</f>
        <v>2226.04</v>
      </c>
    </row>
    <row r="10" spans="3:5" ht="12.75">
      <c r="C10" t="s">
        <v>30</v>
      </c>
      <c r="D10" t="s">
        <v>29</v>
      </c>
      <c r="E10">
        <f>+E9*252.16</f>
        <v>561318.2464</v>
      </c>
    </row>
    <row r="11" spans="3:5" ht="12.75">
      <c r="C11" t="s">
        <v>52</v>
      </c>
      <c r="D11" t="s">
        <v>31</v>
      </c>
      <c r="E11">
        <f>+E10/1000</f>
        <v>561.3182463999999</v>
      </c>
    </row>
    <row r="12" spans="1:5" ht="12.75">
      <c r="A12" t="s">
        <v>32</v>
      </c>
      <c r="D12" t="s">
        <v>33</v>
      </c>
      <c r="E12" s="29">
        <f>exh_temp</f>
        <v>112.01</v>
      </c>
    </row>
    <row r="13" spans="4:5" ht="12.75">
      <c r="D13" t="s">
        <v>10</v>
      </c>
      <c r="E13" s="25">
        <f>+(E12-32)*5/9</f>
        <v>44.45</v>
      </c>
    </row>
    <row r="14" spans="1:5" ht="12.75">
      <c r="A14" t="s">
        <v>199</v>
      </c>
      <c r="B14" s="25">
        <f>ROUND(E7,2)</f>
        <v>2.69</v>
      </c>
      <c r="C14" t="s">
        <v>200</v>
      </c>
      <c r="D14" t="s">
        <v>33</v>
      </c>
      <c r="E14" s="29">
        <f>VLOOKUP(B14,STEAM!A5:C475,2,FALSE)</f>
        <v>111.22</v>
      </c>
    </row>
    <row r="15" spans="3:5" ht="12.75">
      <c r="C15" t="s">
        <v>82</v>
      </c>
      <c r="D15" t="s">
        <v>10</v>
      </c>
      <c r="E15" s="25">
        <f>+(E14-32)*5/9</f>
        <v>44.01111111111111</v>
      </c>
    </row>
    <row r="16" spans="1:5" ht="12.75">
      <c r="A16" t="s">
        <v>80</v>
      </c>
      <c r="D16" t="s">
        <v>33</v>
      </c>
      <c r="E16" s="30">
        <f>((wt_i/5)*9)+32</f>
        <v>89.6</v>
      </c>
    </row>
    <row r="17" spans="1:5" ht="12.75">
      <c r="A17" t="s">
        <v>81</v>
      </c>
      <c r="D17" t="s">
        <v>33</v>
      </c>
      <c r="E17" s="30">
        <f>((wt_o/5)*9)+32</f>
        <v>104</v>
      </c>
    </row>
    <row r="18" spans="1:5" ht="12.75">
      <c r="A18" t="s">
        <v>8</v>
      </c>
      <c r="E18" s="30">
        <f>cf</f>
        <v>0.85</v>
      </c>
    </row>
    <row r="19" spans="1:5" ht="12.75">
      <c r="A19" t="s">
        <v>62</v>
      </c>
      <c r="D19" t="s">
        <v>63</v>
      </c>
      <c r="E19" s="30">
        <f>Vw</f>
        <v>6</v>
      </c>
    </row>
    <row r="20" spans="4:5" ht="12.75">
      <c r="D20" t="s">
        <v>103</v>
      </c>
      <c r="E20" s="25">
        <f>+E19/3.2808</f>
        <v>1.8288222384784198</v>
      </c>
    </row>
    <row r="21" spans="1:5" ht="12.75">
      <c r="A21" t="s">
        <v>64</v>
      </c>
      <c r="E21" s="25"/>
    </row>
    <row r="22" spans="3:5" ht="12.75">
      <c r="C22" t="s">
        <v>65</v>
      </c>
      <c r="D22" t="s">
        <v>66</v>
      </c>
      <c r="E22" s="30">
        <f>tube_od</f>
        <v>0.75</v>
      </c>
    </row>
    <row r="23" spans="3:5" ht="12.75">
      <c r="C23" t="s">
        <v>328</v>
      </c>
      <c r="E23" s="30" t="str">
        <f>tm</f>
        <v>AB18</v>
      </c>
    </row>
    <row r="24" ht="12.75">
      <c r="E24" s="25"/>
    </row>
    <row r="25" ht="12.75">
      <c r="E25" s="25"/>
    </row>
    <row r="26" ht="12.75">
      <c r="A26" s="29" t="s">
        <v>34</v>
      </c>
    </row>
    <row r="28" ht="12.75">
      <c r="A28" t="s">
        <v>35</v>
      </c>
    </row>
    <row r="29" spans="2:3" ht="12.75">
      <c r="B29" t="s">
        <v>36</v>
      </c>
      <c r="C29" t="s">
        <v>41</v>
      </c>
    </row>
    <row r="30" spans="2:5" ht="12.75">
      <c r="B30" t="s">
        <v>37</v>
      </c>
      <c r="D30" t="s">
        <v>10</v>
      </c>
      <c r="E30" s="29">
        <f>gvc_temp</f>
        <v>99.35</v>
      </c>
    </row>
    <row r="31" spans="2:5" ht="12.75">
      <c r="B31" t="s">
        <v>38</v>
      </c>
      <c r="D31" t="s">
        <v>11</v>
      </c>
      <c r="E31" s="29">
        <f>gvc_flow</f>
        <v>300</v>
      </c>
    </row>
    <row r="32" spans="2:5" ht="12.75">
      <c r="B32" t="s">
        <v>39</v>
      </c>
      <c r="D32" t="s">
        <v>40</v>
      </c>
      <c r="E32" s="25">
        <f>+(E30-E15)*E31</f>
        <v>16601.666666666664</v>
      </c>
    </row>
    <row r="34" ht="12.75">
      <c r="B34" t="s">
        <v>42</v>
      </c>
    </row>
    <row r="35" ht="12.75">
      <c r="B35" t="s">
        <v>43</v>
      </c>
    </row>
    <row r="36" spans="3:5" ht="12.75">
      <c r="C36" t="s">
        <v>44</v>
      </c>
      <c r="D36" t="s">
        <v>10</v>
      </c>
      <c r="E36" s="29">
        <f>ic_temp</f>
        <v>73.2</v>
      </c>
    </row>
    <row r="37" spans="3:5" ht="12.75">
      <c r="C37" t="s">
        <v>45</v>
      </c>
      <c r="D37" t="s">
        <v>11</v>
      </c>
      <c r="E37" s="29">
        <f>ic_flow</f>
        <v>175</v>
      </c>
    </row>
    <row r="38" spans="2:5" ht="12.75">
      <c r="B38" t="s">
        <v>46</v>
      </c>
      <c r="D38" t="s">
        <v>31</v>
      </c>
      <c r="E38">
        <f>+(E36-E15)*E37</f>
        <v>5108.055555555556</v>
      </c>
    </row>
    <row r="39" ht="12.75">
      <c r="B39" t="s">
        <v>47</v>
      </c>
    </row>
    <row r="40" spans="3:5" ht="12.75">
      <c r="C40" t="s">
        <v>44</v>
      </c>
      <c r="D40" t="s">
        <v>10</v>
      </c>
      <c r="E40" s="29">
        <f>ac_temp</f>
        <v>85</v>
      </c>
    </row>
    <row r="41" spans="3:5" ht="12.75">
      <c r="C41" t="s">
        <v>45</v>
      </c>
      <c r="D41" t="s">
        <v>11</v>
      </c>
      <c r="E41" s="29">
        <f>ac_flow</f>
        <v>64.63</v>
      </c>
    </row>
    <row r="42" spans="2:5" ht="12.75">
      <c r="B42" t="s">
        <v>48</v>
      </c>
      <c r="D42" t="s">
        <v>31</v>
      </c>
      <c r="E42">
        <f>+(E40-E15)*E41</f>
        <v>2649.1118888888886</v>
      </c>
    </row>
    <row r="44" spans="2:5" ht="12.75">
      <c r="B44" t="s">
        <v>50</v>
      </c>
      <c r="D44" t="s">
        <v>51</v>
      </c>
      <c r="E44">
        <f>+E38+E42</f>
        <v>7757.167444444444</v>
      </c>
    </row>
    <row r="46" spans="2:5" ht="12.75">
      <c r="B46" t="s">
        <v>49</v>
      </c>
      <c r="D46" t="s">
        <v>31</v>
      </c>
      <c r="E46" s="25">
        <f>+E44+E32</f>
        <v>24358.834111111108</v>
      </c>
    </row>
    <row r="48" spans="2:5" ht="12.75">
      <c r="B48" t="s">
        <v>366</v>
      </c>
      <c r="D48" t="s">
        <v>31</v>
      </c>
      <c r="E48">
        <f>+((E11-E15)*E4)</f>
        <v>15570944.772195553</v>
      </c>
    </row>
    <row r="50" spans="2:5" ht="12.75">
      <c r="B50" t="s">
        <v>367</v>
      </c>
      <c r="D50" t="str">
        <f>+D48</f>
        <v>Kcal/kg</v>
      </c>
      <c r="E50" s="25">
        <f>+E48+E46</f>
        <v>15595303.606306665</v>
      </c>
    </row>
    <row r="51" ht="12.75">
      <c r="A51" s="29" t="s">
        <v>53</v>
      </c>
    </row>
    <row r="53" ht="12.75">
      <c r="C53" t="s">
        <v>54</v>
      </c>
    </row>
    <row r="55" spans="3:5" ht="12.75">
      <c r="C55" t="s">
        <v>55</v>
      </c>
      <c r="D55" t="s">
        <v>67</v>
      </c>
      <c r="E55" s="29">
        <f>+'U1'!C29</f>
        <v>654</v>
      </c>
    </row>
    <row r="56" spans="3:5" ht="12.75">
      <c r="C56" t="s">
        <v>56</v>
      </c>
      <c r="E56" s="29"/>
    </row>
    <row r="57" spans="3:5" ht="12.75">
      <c r="C57" t="s">
        <v>57</v>
      </c>
      <c r="E57" s="29">
        <f>VLOOKUP(E16,'Fw'!A6:B96,2)</f>
        <v>1.072</v>
      </c>
    </row>
    <row r="58" spans="3:5" ht="12.75">
      <c r="C58" t="s">
        <v>58</v>
      </c>
      <c r="E58" s="29"/>
    </row>
    <row r="59" spans="3:5" ht="12.75">
      <c r="C59" t="s">
        <v>59</v>
      </c>
      <c r="E59" s="29">
        <f>VLOOKUP(E23,'Fm'!A5:C130,3,FALSE)</f>
        <v>1</v>
      </c>
    </row>
    <row r="60" spans="3:5" ht="12.75">
      <c r="C60" t="s">
        <v>60</v>
      </c>
      <c r="E60" s="29"/>
    </row>
    <row r="61" spans="3:5" ht="12.75">
      <c r="C61" t="s">
        <v>61</v>
      </c>
      <c r="E61" s="29">
        <f>cf</f>
        <v>0.85</v>
      </c>
    </row>
    <row r="63" spans="3:5" ht="12.75">
      <c r="C63" t="s">
        <v>68</v>
      </c>
      <c r="D63" t="str">
        <f>+D55</f>
        <v>Btu/hr*ft2*°F</v>
      </c>
      <c r="E63">
        <f>+E55*E57*E59*E61</f>
        <v>595.9248</v>
      </c>
    </row>
    <row r="64" spans="3:5" ht="12.75">
      <c r="C64" t="s">
        <v>70</v>
      </c>
      <c r="D64" t="s">
        <v>69</v>
      </c>
      <c r="E64">
        <f>+E63*4.882428</f>
        <v>2909.5599294144</v>
      </c>
    </row>
    <row r="65" ht="12.75">
      <c r="A65" s="29" t="s">
        <v>84</v>
      </c>
    </row>
    <row r="67" ht="12.75">
      <c r="C67" t="s">
        <v>72</v>
      </c>
    </row>
    <row r="68" ht="12.75">
      <c r="C68" t="s">
        <v>71</v>
      </c>
    </row>
    <row r="69" ht="12.75">
      <c r="C69" t="s">
        <v>76</v>
      </c>
    </row>
    <row r="70" ht="12.75">
      <c r="C70" t="s">
        <v>75</v>
      </c>
    </row>
    <row r="71" ht="12.75">
      <c r="C71" t="s">
        <v>74</v>
      </c>
    </row>
    <row r="73" spans="3:5" ht="12.75">
      <c r="C73" t="s">
        <v>77</v>
      </c>
      <c r="D73" t="s">
        <v>10</v>
      </c>
      <c r="E73" s="25">
        <f>wt_o-wt_i</f>
        <v>8</v>
      </c>
    </row>
    <row r="74" spans="3:5" ht="12.75">
      <c r="C74" t="s">
        <v>78</v>
      </c>
      <c r="D74" t="s">
        <v>10</v>
      </c>
      <c r="E74" s="25">
        <f>ts-wt_i</f>
        <v>12.011111111111113</v>
      </c>
    </row>
    <row r="75" spans="3:5" ht="12.75">
      <c r="C75" t="s">
        <v>79</v>
      </c>
      <c r="D75" t="s">
        <v>10</v>
      </c>
      <c r="E75" s="25">
        <f>ts-wt_o</f>
        <v>4.011111111111113</v>
      </c>
    </row>
    <row r="77" spans="3:5" ht="12.75">
      <c r="C77" t="s">
        <v>73</v>
      </c>
      <c r="E77">
        <f>LN(E74/E75)</f>
        <v>1.0967638593063271</v>
      </c>
    </row>
    <row r="78" spans="3:5" ht="12.75">
      <c r="C78" t="s">
        <v>83</v>
      </c>
      <c r="E78">
        <f>+E73/E77</f>
        <v>7.294186375779905</v>
      </c>
    </row>
    <row r="80" ht="12.75">
      <c r="A80" s="29" t="s">
        <v>85</v>
      </c>
    </row>
    <row r="82" ht="12.75">
      <c r="C82" t="s">
        <v>86</v>
      </c>
    </row>
    <row r="84" spans="3:5" ht="12.75">
      <c r="C84" t="s">
        <v>87</v>
      </c>
      <c r="D84" t="s">
        <v>88</v>
      </c>
      <c r="E84">
        <f>+E50/(E64*E78)</f>
        <v>734.8347252358079</v>
      </c>
    </row>
    <row r="85" spans="3:5" ht="12.75">
      <c r="C85" t="s">
        <v>416</v>
      </c>
      <c r="E85">
        <f>+E84*(1+e_surface/100)</f>
        <v>808.3181977593888</v>
      </c>
    </row>
    <row r="87" ht="12.75">
      <c r="A87" s="29" t="s">
        <v>89</v>
      </c>
    </row>
    <row r="88" ht="12.75">
      <c r="C88" t="s">
        <v>91</v>
      </c>
    </row>
    <row r="89" spans="3:5" ht="12.75">
      <c r="C89" t="s">
        <v>90</v>
      </c>
      <c r="D89" t="s">
        <v>96</v>
      </c>
      <c r="E89">
        <f>+E48/(E92*E93*E94)</f>
        <v>1958.8262313558675</v>
      </c>
    </row>
    <row r="90" ht="12.75">
      <c r="C90" t="s">
        <v>92</v>
      </c>
    </row>
    <row r="92" spans="3:5" ht="12.75">
      <c r="C92" t="s">
        <v>93</v>
      </c>
      <c r="E92">
        <v>993.64</v>
      </c>
    </row>
    <row r="93" spans="3:5" ht="12.75">
      <c r="C93" t="s">
        <v>94</v>
      </c>
      <c r="E93">
        <v>1</v>
      </c>
    </row>
    <row r="94" spans="3:5" ht="12.75">
      <c r="C94" t="s">
        <v>95</v>
      </c>
      <c r="E94" s="25">
        <f>+E73</f>
        <v>8</v>
      </c>
    </row>
    <row r="95" ht="12.75">
      <c r="E95" s="25"/>
    </row>
    <row r="96" ht="12.75">
      <c r="E96" s="25"/>
    </row>
    <row r="97" ht="12.75">
      <c r="E97" s="25"/>
    </row>
    <row r="99" ht="12.75">
      <c r="A99" s="29" t="s">
        <v>97</v>
      </c>
    </row>
    <row r="100" ht="12.75">
      <c r="B100" t="s">
        <v>349</v>
      </c>
    </row>
    <row r="101" spans="3:5" ht="12.75">
      <c r="C101" t="s">
        <v>98</v>
      </c>
      <c r="D101" t="s">
        <v>66</v>
      </c>
      <c r="E101">
        <f>+tube!E25</f>
        <v>0.652</v>
      </c>
    </row>
    <row r="102" spans="3:5" ht="12.75">
      <c r="C102" t="s">
        <v>99</v>
      </c>
      <c r="D102" t="s">
        <v>88</v>
      </c>
      <c r="E102">
        <f>+(E101*E101*3.14159*25.4*25.4)/(4*1000*1000)</f>
        <v>0.00021540319425081438</v>
      </c>
    </row>
    <row r="104" ht="12.75">
      <c r="C104" t="s">
        <v>100</v>
      </c>
    </row>
    <row r="105" spans="2:5" ht="12.75">
      <c r="B105" t="s">
        <v>101</v>
      </c>
      <c r="D105" t="s">
        <v>19</v>
      </c>
      <c r="E105">
        <f>+E89/(E102*E20*3600)</f>
        <v>1381.2420045202161</v>
      </c>
    </row>
    <row r="106" ht="12.75">
      <c r="C106" t="s">
        <v>102</v>
      </c>
    </row>
    <row r="108" spans="2:5" ht="12.75">
      <c r="B108" t="s">
        <v>373</v>
      </c>
      <c r="E108" s="26">
        <f>+E105*(1+p_margin/100)</f>
        <v>1519.366204972238</v>
      </c>
    </row>
    <row r="109" spans="2:5" ht="12.75">
      <c r="B109" t="s">
        <v>370</v>
      </c>
      <c r="E109" s="26">
        <f>+E108*w_pass</f>
        <v>3038.732409944476</v>
      </c>
    </row>
    <row r="111" ht="12.75">
      <c r="A111" s="29" t="s">
        <v>104</v>
      </c>
    </row>
    <row r="113" spans="2:5" ht="12.75">
      <c r="B113" t="s">
        <v>109</v>
      </c>
      <c r="D113" t="s">
        <v>88</v>
      </c>
      <c r="E113">
        <f>+(E22*3.1159*25.4)/1000</f>
        <v>0.059357894999999994</v>
      </c>
    </row>
    <row r="115" ht="12.75">
      <c r="C115" t="s">
        <v>106</v>
      </c>
    </row>
    <row r="116" spans="2:5" ht="12.75">
      <c r="B116" t="s">
        <v>105</v>
      </c>
      <c r="D116" t="s">
        <v>108</v>
      </c>
      <c r="E116">
        <f>+E84/(E105*2*E113)</f>
        <v>4.481376238824297</v>
      </c>
    </row>
    <row r="117" ht="12.75">
      <c r="C117" t="s">
        <v>107</v>
      </c>
    </row>
    <row r="119" spans="2:5" ht="12.75">
      <c r="B119" t="s">
        <v>417</v>
      </c>
      <c r="D119" t="s">
        <v>108</v>
      </c>
      <c r="E119" s="25">
        <f>+E85/(E113*E109)</f>
        <v>4.481376238824296</v>
      </c>
    </row>
    <row r="120" ht="12.75">
      <c r="B120" t="s">
        <v>111</v>
      </c>
    </row>
    <row r="121" spans="4:5" ht="12.75">
      <c r="D121" t="s">
        <v>388</v>
      </c>
      <c r="E121" s="25">
        <f>+E119*1000/304.8</f>
        <v>14.70267794889861</v>
      </c>
    </row>
    <row r="122" ht="12.75">
      <c r="A122" s="29" t="s">
        <v>375</v>
      </c>
    </row>
    <row r="124" ht="12.75">
      <c r="B124" t="s">
        <v>376</v>
      </c>
    </row>
    <row r="125" ht="12.75">
      <c r="B125" t="s">
        <v>377</v>
      </c>
    </row>
    <row r="127" ht="12.75">
      <c r="C127" t="s">
        <v>378</v>
      </c>
    </row>
    <row r="129" spans="3:5" ht="12.75">
      <c r="C129" t="s">
        <v>413</v>
      </c>
      <c r="D129" t="s">
        <v>398</v>
      </c>
      <c r="E129">
        <f>+Re!F49</f>
        <v>3.12</v>
      </c>
    </row>
    <row r="130" spans="3:5" ht="12.75">
      <c r="C130" t="s">
        <v>379</v>
      </c>
      <c r="D130" t="s">
        <v>398</v>
      </c>
      <c r="E130" s="25">
        <f>+(E140*E136*E134)+E129</f>
        <v>11.625992779115808</v>
      </c>
    </row>
    <row r="131" spans="4:5" ht="12.75">
      <c r="D131" t="s">
        <v>399</v>
      </c>
      <c r="E131" s="25">
        <f>+E130/3.048</f>
        <v>3.814302092885764</v>
      </c>
    </row>
    <row r="132" spans="4:5" ht="12.75">
      <c r="D132" t="s">
        <v>400</v>
      </c>
      <c r="E132" s="25">
        <f>+E131/10</f>
        <v>0.3814302092885764</v>
      </c>
    </row>
    <row r="134" spans="3:5" ht="12.75">
      <c r="C134" t="s">
        <v>380</v>
      </c>
      <c r="E134" s="25">
        <f>+E121*w_pass</f>
        <v>29.40535589779722</v>
      </c>
    </row>
    <row r="135" ht="12.75">
      <c r="E135" s="25"/>
    </row>
    <row r="136" spans="3:5" ht="12.75">
      <c r="C136" t="s">
        <v>389</v>
      </c>
      <c r="E136" s="25">
        <f>+'R1'!E51</f>
        <v>1.1476470588235292</v>
      </c>
    </row>
    <row r="138" ht="12.75">
      <c r="C138" s="106" t="s">
        <v>383</v>
      </c>
    </row>
    <row r="139" spans="3:4" ht="12.75">
      <c r="C139" t="s">
        <v>382</v>
      </c>
      <c r="D139">
        <f>0.00642*POWER(E146,1.75)</f>
        <v>0.14767253025339852</v>
      </c>
    </row>
    <row r="140" spans="3:5" ht="12.75">
      <c r="C140" t="s">
        <v>381</v>
      </c>
      <c r="D140" s="106" t="s">
        <v>387</v>
      </c>
      <c r="E140" s="64">
        <f>+D139/D141</f>
        <v>0.2520520427832138</v>
      </c>
    </row>
    <row r="141" spans="3:4" ht="12.75">
      <c r="C141" s="106" t="s">
        <v>384</v>
      </c>
      <c r="D141">
        <f>+POWER(E147,1.25)</f>
        <v>0.5858811086106113</v>
      </c>
    </row>
    <row r="142" ht="12.75">
      <c r="C142" t="s">
        <v>385</v>
      </c>
    </row>
    <row r="144" ht="12.75">
      <c r="C144" t="s">
        <v>390</v>
      </c>
    </row>
    <row r="145" ht="12.75">
      <c r="C145" t="s">
        <v>391</v>
      </c>
    </row>
    <row r="146" spans="3:5" ht="12.75">
      <c r="C146" t="s">
        <v>386</v>
      </c>
      <c r="D146" t="s">
        <v>63</v>
      </c>
      <c r="E146">
        <f>Vw</f>
        <v>6</v>
      </c>
    </row>
    <row r="147" spans="3:5" ht="12.75">
      <c r="C147" t="s">
        <v>392</v>
      </c>
      <c r="E147">
        <f>+tube!E25</f>
        <v>0.652</v>
      </c>
    </row>
  </sheetData>
  <sheetProtection password="C603" sheet="1" objects="1" scenarios="1"/>
  <printOptions/>
  <pageMargins left="0.75" right="0.25" top="1" bottom="1" header="0.5" footer="0.5"/>
  <pageSetup horizontalDpi="600" verticalDpi="600" orientation="portrait" r:id="rId1"/>
  <headerFooter alignWithMargins="0">
    <oddHeader>&amp;LTEIL-BANGALORE&amp;RPAVAN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7.00390625" style="0" customWidth="1"/>
    <col min="2" max="2" width="13.28125" style="0" customWidth="1"/>
  </cols>
  <sheetData>
    <row r="1" spans="2:22" ht="18">
      <c r="B1">
        <v>1</v>
      </c>
      <c r="C1">
        <v>2</v>
      </c>
      <c r="D1" s="35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</row>
    <row r="2" spans="1:22" ht="13.5" thickBot="1">
      <c r="A2" s="36"/>
      <c r="B2" s="12" t="s">
        <v>331</v>
      </c>
      <c r="C2" s="11"/>
      <c r="D2" s="10"/>
      <c r="E2" s="11"/>
      <c r="F2" s="11"/>
      <c r="G2" s="11"/>
      <c r="H2" s="11"/>
      <c r="I2" s="11"/>
      <c r="J2" s="20" t="s">
        <v>152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2"/>
    </row>
    <row r="3" spans="1:22" ht="12.75">
      <c r="A3" s="50">
        <v>1</v>
      </c>
      <c r="B3" s="51" t="s">
        <v>151</v>
      </c>
      <c r="C3" s="82">
        <v>1</v>
      </c>
      <c r="D3" s="40">
        <v>3</v>
      </c>
      <c r="E3" s="41">
        <v>3.5</v>
      </c>
      <c r="F3" s="41">
        <v>4</v>
      </c>
      <c r="G3" s="41">
        <v>4.5</v>
      </c>
      <c r="H3" s="41">
        <v>5</v>
      </c>
      <c r="I3" s="41">
        <v>5.5</v>
      </c>
      <c r="J3" s="41">
        <v>6</v>
      </c>
      <c r="K3" s="41">
        <v>6.5</v>
      </c>
      <c r="L3" s="41">
        <v>7</v>
      </c>
      <c r="M3" s="41">
        <v>7.5</v>
      </c>
      <c r="N3" s="41">
        <v>8</v>
      </c>
      <c r="O3" s="41">
        <v>8.5</v>
      </c>
      <c r="P3" s="41">
        <v>9</v>
      </c>
      <c r="Q3" s="41">
        <v>9.5</v>
      </c>
      <c r="R3" s="41">
        <v>10</v>
      </c>
      <c r="S3" s="41">
        <v>10.5</v>
      </c>
      <c r="T3" s="41">
        <v>11</v>
      </c>
      <c r="U3" s="41">
        <v>11.5</v>
      </c>
      <c r="V3" s="42">
        <v>12</v>
      </c>
    </row>
    <row r="4" spans="1:22" ht="12.75">
      <c r="A4" s="3">
        <v>2</v>
      </c>
      <c r="B4" s="49">
        <v>0.625</v>
      </c>
      <c r="C4" s="83">
        <v>2</v>
      </c>
      <c r="D4" s="43">
        <v>462.5</v>
      </c>
      <c r="E4" s="44">
        <v>499.5</v>
      </c>
      <c r="F4" s="44">
        <v>534</v>
      </c>
      <c r="G4" s="44">
        <v>566.4</v>
      </c>
      <c r="H4" s="44">
        <v>597</v>
      </c>
      <c r="I4" s="44">
        <v>626.2</v>
      </c>
      <c r="J4" s="44">
        <v>654</v>
      </c>
      <c r="K4" s="44">
        <v>680.7</v>
      </c>
      <c r="L4" s="44">
        <v>706.4</v>
      </c>
      <c r="M4" s="44">
        <v>731.2</v>
      </c>
      <c r="N4" s="44">
        <v>755.2</v>
      </c>
      <c r="O4" s="44">
        <v>775.5</v>
      </c>
      <c r="P4" s="44">
        <v>795.3</v>
      </c>
      <c r="Q4" s="44">
        <v>814.1</v>
      </c>
      <c r="R4" s="44">
        <v>931.9</v>
      </c>
      <c r="S4" s="44">
        <v>848.9</v>
      </c>
      <c r="T4" s="44">
        <v>865.2</v>
      </c>
      <c r="U4" s="44">
        <v>880.7</v>
      </c>
      <c r="V4" s="45">
        <v>895.6</v>
      </c>
    </row>
    <row r="5" spans="1:22" ht="12.75">
      <c r="A5" s="3">
        <v>3</v>
      </c>
      <c r="B5" s="49">
        <v>0.75</v>
      </c>
      <c r="C5" s="83">
        <v>3</v>
      </c>
      <c r="D5" s="43">
        <v>462.5</v>
      </c>
      <c r="E5" s="44">
        <v>499.5</v>
      </c>
      <c r="F5" s="44">
        <v>534</v>
      </c>
      <c r="G5" s="44">
        <v>566.4</v>
      </c>
      <c r="H5" s="44">
        <v>597</v>
      </c>
      <c r="I5" s="44">
        <v>626.2</v>
      </c>
      <c r="J5" s="44">
        <v>654</v>
      </c>
      <c r="K5" s="44">
        <v>680.7</v>
      </c>
      <c r="L5" s="44">
        <v>706.4</v>
      </c>
      <c r="M5" s="44">
        <v>731.2</v>
      </c>
      <c r="N5" s="44">
        <v>755.2</v>
      </c>
      <c r="O5" s="44">
        <v>775.5</v>
      </c>
      <c r="P5" s="44">
        <v>795.3</v>
      </c>
      <c r="Q5" s="44">
        <v>814.1</v>
      </c>
      <c r="R5" s="44">
        <v>931.9</v>
      </c>
      <c r="S5" s="44">
        <v>848.9</v>
      </c>
      <c r="T5" s="44">
        <v>865.2</v>
      </c>
      <c r="U5" s="44">
        <v>880.7</v>
      </c>
      <c r="V5" s="45">
        <v>895.6</v>
      </c>
    </row>
    <row r="6" spans="1:22" ht="12.75">
      <c r="A6" s="3">
        <v>4</v>
      </c>
      <c r="B6" s="49">
        <v>0.875</v>
      </c>
      <c r="C6" s="83">
        <v>4</v>
      </c>
      <c r="D6" s="43">
        <v>455</v>
      </c>
      <c r="E6" s="44">
        <v>492</v>
      </c>
      <c r="F6" s="44">
        <v>526</v>
      </c>
      <c r="G6" s="44">
        <v>557.9</v>
      </c>
      <c r="H6" s="44">
        <v>588.14</v>
      </c>
      <c r="I6" s="44">
        <v>616.8</v>
      </c>
      <c r="J6" s="44">
        <v>644.2</v>
      </c>
      <c r="K6" s="44">
        <v>670.5</v>
      </c>
      <c r="L6" s="44">
        <v>695.8</v>
      </c>
      <c r="M6" s="44">
        <v>720.3</v>
      </c>
      <c r="N6" s="44">
        <v>743.9</v>
      </c>
      <c r="O6" s="44">
        <v>763.9</v>
      </c>
      <c r="P6" s="44">
        <v>783.2</v>
      </c>
      <c r="Q6" s="44">
        <v>801.6</v>
      </c>
      <c r="R6" s="44">
        <v>819</v>
      </c>
      <c r="S6" s="44">
        <v>835.6</v>
      </c>
      <c r="T6" s="44">
        <v>851.5</v>
      </c>
      <c r="U6" s="44">
        <v>866.6</v>
      </c>
      <c r="V6" s="45">
        <v>881.1</v>
      </c>
    </row>
    <row r="7" spans="1:22" ht="12.75">
      <c r="A7" s="3">
        <v>5</v>
      </c>
      <c r="B7" s="49">
        <v>1</v>
      </c>
      <c r="C7" s="83">
        <v>5</v>
      </c>
      <c r="D7" s="43">
        <v>455</v>
      </c>
      <c r="E7" s="44">
        <v>492</v>
      </c>
      <c r="F7" s="44">
        <v>526</v>
      </c>
      <c r="G7" s="44">
        <v>557.9</v>
      </c>
      <c r="H7" s="44">
        <v>588.14</v>
      </c>
      <c r="I7" s="44">
        <v>616.8</v>
      </c>
      <c r="J7" s="44">
        <v>644.2</v>
      </c>
      <c r="K7" s="44">
        <v>670.5</v>
      </c>
      <c r="L7" s="44">
        <v>695.8</v>
      </c>
      <c r="M7" s="44">
        <v>720.3</v>
      </c>
      <c r="N7" s="44">
        <v>743.9</v>
      </c>
      <c r="O7" s="44">
        <v>763.9</v>
      </c>
      <c r="P7" s="44">
        <v>783.2</v>
      </c>
      <c r="Q7" s="44">
        <v>801.6</v>
      </c>
      <c r="R7" s="44">
        <v>819</v>
      </c>
      <c r="S7" s="44">
        <v>835.6</v>
      </c>
      <c r="T7" s="44">
        <v>851.5</v>
      </c>
      <c r="U7" s="44">
        <v>866.6</v>
      </c>
      <c r="V7" s="45">
        <v>881.1</v>
      </c>
    </row>
    <row r="8" spans="1:22" ht="12.75">
      <c r="A8" s="3">
        <v>6</v>
      </c>
      <c r="B8" s="49">
        <v>1.125</v>
      </c>
      <c r="C8" s="83">
        <v>6</v>
      </c>
      <c r="D8" s="43">
        <v>448.6</v>
      </c>
      <c r="E8" s="44">
        <v>484.5</v>
      </c>
      <c r="F8" s="44">
        <v>518</v>
      </c>
      <c r="G8" s="44">
        <v>549.4</v>
      </c>
      <c r="H8" s="44">
        <v>579.1</v>
      </c>
      <c r="I8" s="44">
        <v>607.4</v>
      </c>
      <c r="J8" s="44">
        <v>634.4</v>
      </c>
      <c r="K8" s="44">
        <v>660.3</v>
      </c>
      <c r="L8" s="44">
        <v>685.2</v>
      </c>
      <c r="M8" s="44">
        <v>709.3</v>
      </c>
      <c r="N8" s="44">
        <v>732.6</v>
      </c>
      <c r="O8" s="44">
        <v>752</v>
      </c>
      <c r="P8" s="44">
        <v>770.7</v>
      </c>
      <c r="Q8" s="44">
        <v>788.4</v>
      </c>
      <c r="R8" s="44">
        <v>805.3</v>
      </c>
      <c r="S8" s="44">
        <v>821.4</v>
      </c>
      <c r="T8" s="44">
        <v>836.7</v>
      </c>
      <c r="U8" s="44">
        <v>851.3</v>
      </c>
      <c r="V8" s="45">
        <v>865.3</v>
      </c>
    </row>
    <row r="9" spans="1:22" ht="12.75">
      <c r="A9" s="3">
        <v>7</v>
      </c>
      <c r="B9" s="49">
        <v>1.25</v>
      </c>
      <c r="C9" s="83">
        <v>7</v>
      </c>
      <c r="D9" s="43">
        <v>448.6</v>
      </c>
      <c r="E9" s="44">
        <v>484.5</v>
      </c>
      <c r="F9" s="44">
        <v>518</v>
      </c>
      <c r="G9" s="44">
        <v>549.4</v>
      </c>
      <c r="H9" s="44">
        <v>579.1</v>
      </c>
      <c r="I9" s="44">
        <v>607.4</v>
      </c>
      <c r="J9" s="44">
        <v>634.4</v>
      </c>
      <c r="K9" s="44">
        <v>660.3</v>
      </c>
      <c r="L9" s="44">
        <v>685.2</v>
      </c>
      <c r="M9" s="44">
        <v>709.3</v>
      </c>
      <c r="N9" s="44">
        <v>732.6</v>
      </c>
      <c r="O9" s="44">
        <v>752</v>
      </c>
      <c r="P9" s="44">
        <v>770.7</v>
      </c>
      <c r="Q9" s="44">
        <v>788.4</v>
      </c>
      <c r="R9" s="44">
        <v>805.3</v>
      </c>
      <c r="S9" s="44">
        <v>821.4</v>
      </c>
      <c r="T9" s="44">
        <v>836.7</v>
      </c>
      <c r="U9" s="44">
        <v>851.3</v>
      </c>
      <c r="V9" s="45">
        <v>865.3</v>
      </c>
    </row>
    <row r="10" spans="1:22" ht="12.75">
      <c r="A10" s="3">
        <v>8</v>
      </c>
      <c r="B10" s="49">
        <v>1.375</v>
      </c>
      <c r="C10" s="83">
        <v>8</v>
      </c>
      <c r="D10" s="43">
        <v>441.7</v>
      </c>
      <c r="E10" s="44">
        <v>477.1</v>
      </c>
      <c r="F10" s="44">
        <v>510</v>
      </c>
      <c r="G10" s="44">
        <v>540.9</v>
      </c>
      <c r="H10" s="44">
        <v>570.2</v>
      </c>
      <c r="I10" s="44">
        <v>598</v>
      </c>
      <c r="J10" s="44">
        <v>624</v>
      </c>
      <c r="K10" s="44">
        <v>650.1</v>
      </c>
      <c r="L10" s="44">
        <v>674.7</v>
      </c>
      <c r="M10" s="44">
        <v>698.3</v>
      </c>
      <c r="N10" s="44">
        <v>721.2</v>
      </c>
      <c r="O10" s="44">
        <v>740.4</v>
      </c>
      <c r="P10" s="44">
        <v>758.7</v>
      </c>
      <c r="Q10" s="44">
        <v>776.1</v>
      </c>
      <c r="R10" s="44">
        <v>792.6</v>
      </c>
      <c r="S10" s="44">
        <v>808.3</v>
      </c>
      <c r="T10" s="44">
        <v>823.2</v>
      </c>
      <c r="U10" s="44">
        <v>837.5</v>
      </c>
      <c r="V10" s="45">
        <v>851.2</v>
      </c>
    </row>
    <row r="11" spans="1:22" ht="12.75">
      <c r="A11" s="3">
        <v>9</v>
      </c>
      <c r="B11" s="49">
        <v>1.5</v>
      </c>
      <c r="C11" s="83">
        <v>9</v>
      </c>
      <c r="D11" s="43">
        <v>441.7</v>
      </c>
      <c r="E11" s="44">
        <v>477.1</v>
      </c>
      <c r="F11" s="44">
        <v>510</v>
      </c>
      <c r="G11" s="44">
        <v>540.9</v>
      </c>
      <c r="H11" s="44">
        <v>570.2</v>
      </c>
      <c r="I11" s="44">
        <v>598</v>
      </c>
      <c r="J11" s="44">
        <v>624</v>
      </c>
      <c r="K11" s="44">
        <v>650.1</v>
      </c>
      <c r="L11" s="44">
        <v>674.7</v>
      </c>
      <c r="M11" s="44">
        <v>698.3</v>
      </c>
      <c r="N11" s="44">
        <v>721.2</v>
      </c>
      <c r="O11" s="44">
        <v>740.4</v>
      </c>
      <c r="P11" s="44">
        <v>758.7</v>
      </c>
      <c r="Q11" s="44">
        <v>776.1</v>
      </c>
      <c r="R11" s="44">
        <v>792.6</v>
      </c>
      <c r="S11" s="44">
        <v>808.3</v>
      </c>
      <c r="T11" s="44">
        <v>823.2</v>
      </c>
      <c r="U11" s="44">
        <v>837.5</v>
      </c>
      <c r="V11" s="45">
        <v>851.2</v>
      </c>
    </row>
    <row r="12" spans="1:22" ht="12.75">
      <c r="A12" s="3">
        <v>10</v>
      </c>
      <c r="B12" s="49">
        <v>1.625</v>
      </c>
      <c r="C12" s="83">
        <v>10</v>
      </c>
      <c r="D12" s="43">
        <v>434.7</v>
      </c>
      <c r="E12" s="44">
        <v>469.6</v>
      </c>
      <c r="F12" s="44">
        <v>502</v>
      </c>
      <c r="G12" s="44">
        <v>532.5</v>
      </c>
      <c r="H12" s="44">
        <v>561.3</v>
      </c>
      <c r="I12" s="44">
        <v>588.6</v>
      </c>
      <c r="J12" s="44">
        <v>614.8</v>
      </c>
      <c r="K12" s="44">
        <v>639.9</v>
      </c>
      <c r="L12" s="44">
        <v>664.1</v>
      </c>
      <c r="M12" s="44">
        <v>687.4</v>
      </c>
      <c r="N12" s="44">
        <v>709.9</v>
      </c>
      <c r="O12" s="44">
        <v>727.8</v>
      </c>
      <c r="P12" s="44">
        <v>745.7</v>
      </c>
      <c r="Q12" s="44">
        <v>762.7</v>
      </c>
      <c r="R12" s="44">
        <v>778.8</v>
      </c>
      <c r="S12" s="44">
        <v>794.1</v>
      </c>
      <c r="T12" s="44">
        <v>808.8</v>
      </c>
      <c r="U12" s="44">
        <v>822.7</v>
      </c>
      <c r="V12" s="45">
        <v>836</v>
      </c>
    </row>
    <row r="13" spans="1:22" ht="12.75">
      <c r="A13" s="3">
        <v>11</v>
      </c>
      <c r="B13" s="49">
        <v>1.75</v>
      </c>
      <c r="C13" s="83">
        <v>11</v>
      </c>
      <c r="D13" s="43">
        <v>434.7</v>
      </c>
      <c r="E13" s="44">
        <v>469.6</v>
      </c>
      <c r="F13" s="44">
        <v>502</v>
      </c>
      <c r="G13" s="44">
        <v>532.5</v>
      </c>
      <c r="H13" s="44">
        <v>561.3</v>
      </c>
      <c r="I13" s="44">
        <v>588.6</v>
      </c>
      <c r="J13" s="44">
        <v>614.8</v>
      </c>
      <c r="K13" s="44">
        <v>639.9</v>
      </c>
      <c r="L13" s="44">
        <v>664.1</v>
      </c>
      <c r="M13" s="44">
        <v>687.4</v>
      </c>
      <c r="N13" s="44">
        <v>709.9</v>
      </c>
      <c r="O13" s="44">
        <v>727.8</v>
      </c>
      <c r="P13" s="44">
        <v>745.7</v>
      </c>
      <c r="Q13" s="44">
        <v>762.7</v>
      </c>
      <c r="R13" s="44">
        <v>778.8</v>
      </c>
      <c r="S13" s="44">
        <v>794.1</v>
      </c>
      <c r="T13" s="44">
        <v>808.8</v>
      </c>
      <c r="U13" s="44">
        <v>822.7</v>
      </c>
      <c r="V13" s="45">
        <v>836</v>
      </c>
    </row>
    <row r="14" spans="1:22" ht="13.5" thickBot="1">
      <c r="A14" s="3">
        <v>12</v>
      </c>
      <c r="B14" s="49">
        <v>1.875</v>
      </c>
      <c r="C14" s="84">
        <v>12</v>
      </c>
      <c r="D14" s="46">
        <v>427.8</v>
      </c>
      <c r="E14" s="47">
        <v>462.1</v>
      </c>
      <c r="F14" s="47">
        <v>494</v>
      </c>
      <c r="G14" s="47">
        <v>524</v>
      </c>
      <c r="H14" s="47">
        <v>552.3</v>
      </c>
      <c r="I14" s="47">
        <v>579.8</v>
      </c>
      <c r="J14" s="47">
        <v>605</v>
      </c>
      <c r="K14" s="47">
        <v>629.7</v>
      </c>
      <c r="L14" s="47">
        <v>653.5</v>
      </c>
      <c r="M14" s="47">
        <v>676.4</v>
      </c>
      <c r="N14" s="47">
        <v>698.6</v>
      </c>
      <c r="O14" s="47">
        <v>716.8</v>
      </c>
      <c r="P14" s="47">
        <v>734.4</v>
      </c>
      <c r="Q14" s="47">
        <v>751</v>
      </c>
      <c r="R14" s="47">
        <v>766.8</v>
      </c>
      <c r="S14" s="47">
        <v>781.8</v>
      </c>
      <c r="T14" s="47">
        <v>796.2</v>
      </c>
      <c r="U14" s="47">
        <v>809.8</v>
      </c>
      <c r="V14" s="48">
        <v>822.9</v>
      </c>
    </row>
    <row r="15" spans="1:22" ht="13.5" thickBot="1">
      <c r="A15" s="3">
        <v>13</v>
      </c>
      <c r="B15" s="49">
        <v>2</v>
      </c>
      <c r="C15" s="84">
        <v>13</v>
      </c>
      <c r="D15" s="46">
        <v>427.8</v>
      </c>
      <c r="E15" s="47">
        <v>462.1</v>
      </c>
      <c r="F15" s="47">
        <v>494</v>
      </c>
      <c r="G15" s="47">
        <v>524</v>
      </c>
      <c r="H15" s="47">
        <v>552.3</v>
      </c>
      <c r="I15" s="47">
        <v>579.8</v>
      </c>
      <c r="J15" s="47">
        <v>605</v>
      </c>
      <c r="K15" s="47">
        <v>629.7</v>
      </c>
      <c r="L15" s="47">
        <v>653.5</v>
      </c>
      <c r="M15" s="47">
        <v>676.4</v>
      </c>
      <c r="N15" s="47">
        <v>698.6</v>
      </c>
      <c r="O15" s="47">
        <v>716.8</v>
      </c>
      <c r="P15" s="47">
        <v>734.4</v>
      </c>
      <c r="Q15" s="47">
        <v>751</v>
      </c>
      <c r="R15" s="47">
        <v>766.8</v>
      </c>
      <c r="S15" s="47">
        <v>781.8</v>
      </c>
      <c r="T15" s="47">
        <v>796.2</v>
      </c>
      <c r="U15" s="47">
        <v>809.8</v>
      </c>
      <c r="V15" s="48">
        <v>822.9</v>
      </c>
    </row>
    <row r="23" spans="2:4" ht="12.75">
      <c r="B23" t="s">
        <v>329</v>
      </c>
      <c r="C23">
        <f>tube_od</f>
        <v>0.75</v>
      </c>
      <c r="D23">
        <v>6</v>
      </c>
    </row>
    <row r="24" spans="2:3" ht="12.75">
      <c r="B24" t="s">
        <v>204</v>
      </c>
      <c r="C24">
        <f>Vw</f>
        <v>6</v>
      </c>
    </row>
    <row r="26" ht="12.75">
      <c r="C26">
        <f>VLOOKUP(C23,B4:V15,2)</f>
        <v>3</v>
      </c>
    </row>
    <row r="29" spans="2:3" ht="12.75">
      <c r="B29" t="s">
        <v>330</v>
      </c>
      <c r="C29">
        <f>HLOOKUP(C24,D3:V15,C26)</f>
        <v>654</v>
      </c>
    </row>
  </sheetData>
  <sheetProtection password="C603" sheet="1" objects="1" scenarios="1"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22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15.7109375" style="0" customWidth="1"/>
    <col min="2" max="2" width="13.57421875" style="0" customWidth="1"/>
  </cols>
  <sheetData>
    <row r="1" spans="1:2" ht="13.5" thickBot="1">
      <c r="A1">
        <v>1</v>
      </c>
      <c r="B1">
        <v>2</v>
      </c>
    </row>
    <row r="2" spans="1:2" ht="12.75">
      <c r="A2" s="52" t="s">
        <v>155</v>
      </c>
      <c r="B2" s="53"/>
    </row>
    <row r="3" spans="1:2" ht="12.75">
      <c r="A3" s="54" t="s">
        <v>156</v>
      </c>
      <c r="B3" s="55"/>
    </row>
    <row r="4" spans="1:2" ht="12.75">
      <c r="A4" s="56" t="s">
        <v>154</v>
      </c>
      <c r="B4" s="55"/>
    </row>
    <row r="5" spans="1:2" ht="13.5" thickBot="1">
      <c r="A5" s="57" t="s">
        <v>153</v>
      </c>
      <c r="B5" s="57" t="s">
        <v>154</v>
      </c>
    </row>
    <row r="6" spans="1:2" ht="12.75">
      <c r="A6" s="58">
        <v>30</v>
      </c>
      <c r="B6" s="61">
        <v>0.65</v>
      </c>
    </row>
    <row r="7" spans="1:2" ht="12.75">
      <c r="A7" s="59">
        <v>31</v>
      </c>
      <c r="B7" s="62">
        <v>0.659</v>
      </c>
    </row>
    <row r="8" spans="1:2" ht="12.75">
      <c r="A8" s="59">
        <v>32</v>
      </c>
      <c r="B8" s="62">
        <v>0.669</v>
      </c>
    </row>
    <row r="9" spans="1:2" ht="12.75">
      <c r="A9" s="59">
        <v>33</v>
      </c>
      <c r="B9" s="62">
        <v>0.678</v>
      </c>
    </row>
    <row r="10" spans="1:2" ht="12.75">
      <c r="A10" s="59">
        <v>34</v>
      </c>
      <c r="B10" s="62">
        <v>0.687</v>
      </c>
    </row>
    <row r="11" spans="1:2" ht="12.75">
      <c r="A11" s="59">
        <v>35</v>
      </c>
      <c r="B11" s="62">
        <v>0.696</v>
      </c>
    </row>
    <row r="12" spans="1:2" ht="12.75">
      <c r="A12" s="59">
        <v>36</v>
      </c>
      <c r="B12" s="62">
        <v>0.706</v>
      </c>
    </row>
    <row r="13" spans="1:2" ht="12.75">
      <c r="A13" s="59">
        <v>37</v>
      </c>
      <c r="B13" s="62">
        <v>0.715</v>
      </c>
    </row>
    <row r="14" spans="1:2" ht="12.75">
      <c r="A14" s="59">
        <v>38</v>
      </c>
      <c r="B14" s="62">
        <v>0.724</v>
      </c>
    </row>
    <row r="15" spans="1:2" ht="12.75">
      <c r="A15" s="59">
        <v>39</v>
      </c>
      <c r="B15" s="62">
        <v>0.733</v>
      </c>
    </row>
    <row r="16" spans="1:2" ht="12.75">
      <c r="A16" s="59">
        <v>40</v>
      </c>
      <c r="B16" s="62">
        <v>0.743</v>
      </c>
    </row>
    <row r="17" spans="1:2" ht="12.75">
      <c r="A17" s="59">
        <v>41</v>
      </c>
      <c r="B17" s="62">
        <v>0.752</v>
      </c>
    </row>
    <row r="18" spans="1:2" ht="12.75">
      <c r="A18" s="59">
        <v>42</v>
      </c>
      <c r="B18" s="62">
        <v>0.761</v>
      </c>
    </row>
    <row r="19" spans="1:2" ht="12.75">
      <c r="A19" s="59">
        <v>43</v>
      </c>
      <c r="B19" s="62">
        <v>0.77</v>
      </c>
    </row>
    <row r="20" spans="1:2" ht="12.75">
      <c r="A20" s="59">
        <v>44</v>
      </c>
      <c r="B20" s="62">
        <v>0.78</v>
      </c>
    </row>
    <row r="21" spans="1:2" ht="12.75">
      <c r="A21" s="59">
        <v>45</v>
      </c>
      <c r="B21" s="62">
        <v>0.789</v>
      </c>
    </row>
    <row r="22" spans="1:2" ht="12.75">
      <c r="A22" s="59">
        <v>46</v>
      </c>
      <c r="B22" s="62">
        <v>0.798</v>
      </c>
    </row>
    <row r="23" spans="1:2" ht="12.75">
      <c r="A23" s="59">
        <v>47</v>
      </c>
      <c r="B23" s="62">
        <v>0.807</v>
      </c>
    </row>
    <row r="24" spans="1:2" ht="12.75">
      <c r="A24" s="59">
        <v>48</v>
      </c>
      <c r="B24" s="62">
        <v>0.816</v>
      </c>
    </row>
    <row r="25" spans="1:2" ht="12.75">
      <c r="A25" s="59">
        <v>49</v>
      </c>
      <c r="B25" s="62">
        <v>0.825</v>
      </c>
    </row>
    <row r="26" spans="1:2" ht="12.75">
      <c r="A26" s="59">
        <v>50</v>
      </c>
      <c r="B26" s="62">
        <v>0.834</v>
      </c>
    </row>
    <row r="27" spans="1:2" ht="12.75">
      <c r="A27" s="59">
        <v>51</v>
      </c>
      <c r="B27" s="62">
        <v>0.843</v>
      </c>
    </row>
    <row r="28" spans="1:2" ht="12.75">
      <c r="A28" s="59">
        <v>52</v>
      </c>
      <c r="B28" s="62">
        <v>0.852</v>
      </c>
    </row>
    <row r="29" spans="1:2" ht="12.75">
      <c r="A29" s="59">
        <v>53</v>
      </c>
      <c r="B29" s="62">
        <v>0.861</v>
      </c>
    </row>
    <row r="30" spans="1:2" ht="12.75">
      <c r="A30" s="59">
        <v>54</v>
      </c>
      <c r="B30" s="62">
        <v>0.87</v>
      </c>
    </row>
    <row r="31" spans="1:2" ht="12.75">
      <c r="A31" s="59">
        <v>55</v>
      </c>
      <c r="B31" s="62">
        <v>0.879</v>
      </c>
    </row>
    <row r="32" spans="1:2" ht="12.75">
      <c r="A32" s="59">
        <v>56</v>
      </c>
      <c r="B32" s="62">
        <v>0.888</v>
      </c>
    </row>
    <row r="33" spans="1:2" ht="12.75">
      <c r="A33" s="59">
        <v>57</v>
      </c>
      <c r="B33" s="62">
        <v>0.897</v>
      </c>
    </row>
    <row r="34" spans="1:2" ht="12.75">
      <c r="A34" s="59">
        <v>58</v>
      </c>
      <c r="B34" s="62">
        <v>0.905</v>
      </c>
    </row>
    <row r="35" spans="1:2" ht="12.75">
      <c r="A35" s="59">
        <v>59</v>
      </c>
      <c r="B35" s="62">
        <v>0.914</v>
      </c>
    </row>
    <row r="36" spans="1:2" ht="12.75">
      <c r="A36" s="59">
        <v>60</v>
      </c>
      <c r="B36" s="62">
        <v>0.923</v>
      </c>
    </row>
    <row r="37" spans="1:2" ht="12.75">
      <c r="A37" s="59">
        <v>61</v>
      </c>
      <c r="B37" s="62">
        <v>0.932</v>
      </c>
    </row>
    <row r="38" spans="1:2" ht="12.75">
      <c r="A38" s="59">
        <v>62</v>
      </c>
      <c r="B38" s="62">
        <v>0.941</v>
      </c>
    </row>
    <row r="39" spans="1:2" ht="12.75">
      <c r="A39" s="59">
        <v>63</v>
      </c>
      <c r="B39" s="62">
        <v>0.95</v>
      </c>
    </row>
    <row r="40" spans="1:2" ht="12.75">
      <c r="A40" s="59">
        <v>64</v>
      </c>
      <c r="B40" s="62">
        <v>0.959</v>
      </c>
    </row>
    <row r="41" spans="1:2" ht="12.75">
      <c r="A41" s="59">
        <v>65</v>
      </c>
      <c r="B41" s="62">
        <v>0.968</v>
      </c>
    </row>
    <row r="42" spans="1:2" ht="12.75">
      <c r="A42" s="59">
        <v>66</v>
      </c>
      <c r="B42" s="62">
        <v>0.975</v>
      </c>
    </row>
    <row r="43" spans="1:2" ht="12.75">
      <c r="A43" s="59">
        <v>67</v>
      </c>
      <c r="B43" s="62">
        <v>0.982</v>
      </c>
    </row>
    <row r="44" spans="1:2" ht="12.75">
      <c r="A44" s="59">
        <v>68</v>
      </c>
      <c r="B44" s="62">
        <v>0.989</v>
      </c>
    </row>
    <row r="45" spans="1:2" ht="12.75">
      <c r="A45" s="59">
        <v>69</v>
      </c>
      <c r="B45" s="62">
        <v>0.994</v>
      </c>
    </row>
    <row r="46" spans="1:2" ht="12.75">
      <c r="A46" s="59">
        <v>70</v>
      </c>
      <c r="B46" s="62">
        <v>1</v>
      </c>
    </row>
    <row r="47" spans="1:2" ht="12.75">
      <c r="A47" s="59">
        <v>71</v>
      </c>
      <c r="B47" s="62">
        <v>1.005</v>
      </c>
    </row>
    <row r="48" spans="1:2" ht="12.75">
      <c r="A48" s="59">
        <v>72</v>
      </c>
      <c r="B48" s="62">
        <v>1.01</v>
      </c>
    </row>
    <row r="49" spans="1:2" ht="12.75">
      <c r="A49" s="59">
        <v>73</v>
      </c>
      <c r="B49" s="62">
        <v>1.015</v>
      </c>
    </row>
    <row r="50" spans="1:2" ht="12.75">
      <c r="A50" s="59">
        <v>74</v>
      </c>
      <c r="B50" s="62">
        <v>1.02</v>
      </c>
    </row>
    <row r="51" spans="1:2" ht="12.75">
      <c r="A51" s="59">
        <v>75</v>
      </c>
      <c r="B51" s="62">
        <v>1.025</v>
      </c>
    </row>
    <row r="52" spans="1:2" ht="12.75">
      <c r="A52" s="59">
        <v>76</v>
      </c>
      <c r="B52" s="62">
        <v>1.029</v>
      </c>
    </row>
    <row r="53" spans="1:2" ht="12.75">
      <c r="A53" s="59">
        <v>77</v>
      </c>
      <c r="B53" s="62">
        <v>1.033</v>
      </c>
    </row>
    <row r="54" spans="1:2" ht="12.75">
      <c r="A54" s="59">
        <v>78</v>
      </c>
      <c r="B54" s="62">
        <v>1.037</v>
      </c>
    </row>
    <row r="55" spans="1:2" ht="12.75">
      <c r="A55" s="59">
        <v>79</v>
      </c>
      <c r="B55" s="62">
        <v>1.041</v>
      </c>
    </row>
    <row r="56" spans="1:2" ht="12.75">
      <c r="A56" s="59">
        <v>80</v>
      </c>
      <c r="B56" s="62">
        <v>1.045</v>
      </c>
    </row>
    <row r="57" spans="1:2" ht="12.75">
      <c r="A57" s="59">
        <v>81</v>
      </c>
      <c r="B57" s="62">
        <v>1.048</v>
      </c>
    </row>
    <row r="58" spans="1:2" ht="12.75">
      <c r="A58" s="59">
        <v>82</v>
      </c>
      <c r="B58" s="62">
        <v>1.051</v>
      </c>
    </row>
    <row r="59" spans="1:2" ht="12.75">
      <c r="A59" s="59">
        <v>83</v>
      </c>
      <c r="B59" s="62">
        <v>1.054</v>
      </c>
    </row>
    <row r="60" spans="1:2" ht="12.75">
      <c r="A60" s="59">
        <v>84</v>
      </c>
      <c r="B60" s="62">
        <v>1.057</v>
      </c>
    </row>
    <row r="61" spans="1:2" ht="12.75">
      <c r="A61" s="59">
        <v>85</v>
      </c>
      <c r="B61" s="62">
        <v>1.06</v>
      </c>
    </row>
    <row r="62" spans="1:2" ht="12.75">
      <c r="A62" s="59">
        <v>86</v>
      </c>
      <c r="B62" s="62">
        <v>1.063</v>
      </c>
    </row>
    <row r="63" spans="1:2" ht="12.75">
      <c r="A63" s="59">
        <v>87</v>
      </c>
      <c r="B63" s="62">
        <v>1.066</v>
      </c>
    </row>
    <row r="64" spans="1:2" ht="12.75">
      <c r="A64" s="59">
        <v>88</v>
      </c>
      <c r="B64" s="62">
        <v>1.069</v>
      </c>
    </row>
    <row r="65" spans="1:2" ht="12.75">
      <c r="A65" s="59">
        <v>89</v>
      </c>
      <c r="B65" s="62">
        <v>1.072</v>
      </c>
    </row>
    <row r="66" spans="1:2" ht="12.75">
      <c r="A66" s="59">
        <v>90</v>
      </c>
      <c r="B66" s="62">
        <v>1.075</v>
      </c>
    </row>
    <row r="67" spans="1:2" ht="12.75">
      <c r="A67" s="59">
        <v>91</v>
      </c>
      <c r="B67" s="62">
        <v>1.078</v>
      </c>
    </row>
    <row r="68" spans="1:2" ht="12.75">
      <c r="A68" s="59">
        <v>92</v>
      </c>
      <c r="B68" s="62">
        <v>1.08</v>
      </c>
    </row>
    <row r="69" spans="1:2" ht="12.75">
      <c r="A69" s="59">
        <v>93</v>
      </c>
      <c r="B69" s="62">
        <v>1.083</v>
      </c>
    </row>
    <row r="70" spans="1:2" ht="12.75">
      <c r="A70" s="59">
        <v>94</v>
      </c>
      <c r="B70" s="62">
        <v>1.085</v>
      </c>
    </row>
    <row r="71" spans="1:2" ht="12.75">
      <c r="A71" s="59">
        <v>95</v>
      </c>
      <c r="B71" s="62">
        <v>1.088</v>
      </c>
    </row>
    <row r="72" spans="1:2" ht="12.75">
      <c r="A72" s="59">
        <v>96</v>
      </c>
      <c r="B72" s="62">
        <v>1.09</v>
      </c>
    </row>
    <row r="73" spans="1:2" ht="12.75">
      <c r="A73" s="59">
        <v>97</v>
      </c>
      <c r="B73" s="62">
        <v>1.092</v>
      </c>
    </row>
    <row r="74" spans="1:2" ht="12.75">
      <c r="A74" s="59">
        <v>98</v>
      </c>
      <c r="B74" s="62">
        <v>1.095</v>
      </c>
    </row>
    <row r="75" spans="1:2" ht="12.75">
      <c r="A75" s="59">
        <v>99</v>
      </c>
      <c r="B75" s="62">
        <v>1.097</v>
      </c>
    </row>
    <row r="76" spans="1:2" ht="12.75">
      <c r="A76" s="59">
        <v>100</v>
      </c>
      <c r="B76" s="62">
        <v>1.1</v>
      </c>
    </row>
    <row r="77" spans="1:2" ht="12.75">
      <c r="A77" s="59">
        <v>101</v>
      </c>
      <c r="B77" s="62">
        <v>1.103</v>
      </c>
    </row>
    <row r="78" spans="1:2" ht="12.75">
      <c r="A78" s="59">
        <v>102</v>
      </c>
      <c r="B78" s="62">
        <v>1.105</v>
      </c>
    </row>
    <row r="79" spans="1:2" ht="12.75">
      <c r="A79" s="59">
        <v>103</v>
      </c>
      <c r="B79" s="62">
        <v>1.108</v>
      </c>
    </row>
    <row r="80" spans="1:2" ht="12.75">
      <c r="A80" s="59">
        <v>104</v>
      </c>
      <c r="B80" s="62">
        <v>1.11</v>
      </c>
    </row>
    <row r="81" spans="1:2" ht="12.75">
      <c r="A81" s="59">
        <v>105</v>
      </c>
      <c r="B81" s="62">
        <v>1.113</v>
      </c>
    </row>
    <row r="82" spans="1:2" ht="12.75">
      <c r="A82" s="59">
        <v>106</v>
      </c>
      <c r="B82" s="62">
        <v>1.115</v>
      </c>
    </row>
    <row r="83" spans="1:2" ht="12.75">
      <c r="A83" s="59">
        <v>107</v>
      </c>
      <c r="B83" s="62">
        <v>1.117</v>
      </c>
    </row>
    <row r="84" spans="1:2" ht="12.75">
      <c r="A84" s="59">
        <v>108</v>
      </c>
      <c r="B84" s="62">
        <v>1.119</v>
      </c>
    </row>
    <row r="85" spans="1:2" ht="12.75">
      <c r="A85" s="59">
        <v>109</v>
      </c>
      <c r="B85" s="62">
        <v>1.121</v>
      </c>
    </row>
    <row r="86" spans="1:2" ht="12.75">
      <c r="A86" s="59">
        <v>110</v>
      </c>
      <c r="B86" s="62">
        <v>1.123</v>
      </c>
    </row>
    <row r="87" spans="1:2" ht="12.75">
      <c r="A87" s="59">
        <v>111</v>
      </c>
      <c r="B87" s="62">
        <v>1.125</v>
      </c>
    </row>
    <row r="88" spans="1:2" ht="12.75">
      <c r="A88" s="59">
        <v>112</v>
      </c>
      <c r="B88" s="62">
        <v>1.127</v>
      </c>
    </row>
    <row r="89" spans="1:2" ht="12.75">
      <c r="A89" s="59">
        <v>113</v>
      </c>
      <c r="B89" s="62">
        <v>1.129</v>
      </c>
    </row>
    <row r="90" spans="1:2" ht="12.75">
      <c r="A90" s="59">
        <v>114</v>
      </c>
      <c r="B90" s="62">
        <v>1.131</v>
      </c>
    </row>
    <row r="91" spans="1:2" ht="12.75">
      <c r="A91" s="59">
        <v>115</v>
      </c>
      <c r="B91" s="62">
        <v>1.133</v>
      </c>
    </row>
    <row r="92" spans="1:2" ht="12.75">
      <c r="A92" s="59">
        <v>116</v>
      </c>
      <c r="B92" s="62">
        <v>1.135</v>
      </c>
    </row>
    <row r="93" spans="1:2" ht="12.75">
      <c r="A93" s="59">
        <v>117</v>
      </c>
      <c r="B93" s="62">
        <v>1.137</v>
      </c>
    </row>
    <row r="94" spans="1:2" ht="12.75">
      <c r="A94" s="59">
        <v>118</v>
      </c>
      <c r="B94" s="62">
        <v>1.139</v>
      </c>
    </row>
    <row r="95" spans="1:2" ht="12.75">
      <c r="A95" s="59">
        <v>119</v>
      </c>
      <c r="B95" s="62">
        <v>1.141</v>
      </c>
    </row>
    <row r="96" spans="1:2" ht="12.75">
      <c r="A96" s="59">
        <v>120</v>
      </c>
      <c r="B96" s="62">
        <v>1.143</v>
      </c>
    </row>
    <row r="97" spans="1:2" ht="12.75">
      <c r="A97" s="59"/>
      <c r="B97" s="62"/>
    </row>
    <row r="98" spans="1:2" ht="12.75">
      <c r="A98" s="59"/>
      <c r="B98" s="62"/>
    </row>
    <row r="99" spans="1:2" ht="12.75">
      <c r="A99" s="59"/>
      <c r="B99" s="62"/>
    </row>
    <row r="100" spans="1:2" ht="13.5" thickBot="1">
      <c r="A100" s="60"/>
      <c r="B100" s="63"/>
    </row>
    <row r="101" ht="12.75">
      <c r="B101" s="64"/>
    </row>
    <row r="102" ht="12.75">
      <c r="B102" s="64"/>
    </row>
    <row r="103" ht="12.75">
      <c r="B103" s="64"/>
    </row>
    <row r="104" ht="12.75">
      <c r="B104" s="64"/>
    </row>
    <row r="105" ht="12.75">
      <c r="B105" s="64"/>
    </row>
    <row r="106" ht="12.75">
      <c r="B106" s="64"/>
    </row>
    <row r="107" ht="12.75">
      <c r="B107" s="64"/>
    </row>
    <row r="108" ht="12.75">
      <c r="B108" s="64"/>
    </row>
    <row r="109" ht="12.75">
      <c r="B109" s="64"/>
    </row>
    <row r="110" ht="12.75">
      <c r="B110" s="64"/>
    </row>
    <row r="111" ht="12.75">
      <c r="B111" s="64"/>
    </row>
    <row r="112" ht="12.75">
      <c r="B112" s="64"/>
    </row>
    <row r="113" ht="12.75">
      <c r="B113" s="64"/>
    </row>
    <row r="114" ht="12.75">
      <c r="B114" s="64"/>
    </row>
    <row r="115" ht="12.75">
      <c r="B115" s="64"/>
    </row>
    <row r="116" ht="12.75">
      <c r="B116" s="64"/>
    </row>
    <row r="117" ht="12.75">
      <c r="B117" s="64"/>
    </row>
    <row r="118" ht="12.75">
      <c r="B118" s="64"/>
    </row>
    <row r="119" ht="12.75">
      <c r="B119" s="64"/>
    </row>
    <row r="120" ht="12.75">
      <c r="B120" s="64"/>
    </row>
    <row r="121" ht="12.75">
      <c r="B121" s="64"/>
    </row>
    <row r="122" ht="12.75">
      <c r="B122" s="64"/>
    </row>
    <row r="123" ht="12.75">
      <c r="B123" s="64"/>
    </row>
    <row r="124" ht="12.75">
      <c r="B124" s="64"/>
    </row>
    <row r="125" ht="12.75">
      <c r="B125" s="64"/>
    </row>
    <row r="126" ht="12.75">
      <c r="B126" s="64"/>
    </row>
    <row r="127" ht="12.75">
      <c r="B127" s="64"/>
    </row>
    <row r="128" ht="12.75">
      <c r="B128" s="64"/>
    </row>
    <row r="129" ht="12.75">
      <c r="B129" s="64"/>
    </row>
    <row r="130" ht="12.75">
      <c r="B130" s="64"/>
    </row>
    <row r="131" ht="12.75">
      <c r="B131" s="64"/>
    </row>
    <row r="132" ht="12.75">
      <c r="B132" s="64"/>
    </row>
    <row r="133" ht="12.75">
      <c r="B133" s="64"/>
    </row>
    <row r="134" ht="12.75">
      <c r="B134" s="64"/>
    </row>
    <row r="135" ht="12.75">
      <c r="B135" s="64"/>
    </row>
    <row r="136" ht="12.75">
      <c r="B136" s="64"/>
    </row>
    <row r="137" ht="12.75">
      <c r="B137" s="64"/>
    </row>
    <row r="138" ht="12.75">
      <c r="B138" s="64"/>
    </row>
    <row r="139" ht="12.75">
      <c r="B139" s="64"/>
    </row>
    <row r="140" ht="12.75">
      <c r="B140" s="64"/>
    </row>
    <row r="141" ht="12.75">
      <c r="B141" s="64"/>
    </row>
    <row r="142" ht="12.75">
      <c r="B142" s="64"/>
    </row>
    <row r="143" ht="12.75">
      <c r="B143" s="64"/>
    </row>
    <row r="144" ht="12.75">
      <c r="B144" s="64"/>
    </row>
    <row r="145" ht="12.75">
      <c r="B145" s="64"/>
    </row>
    <row r="146" ht="12.75">
      <c r="B146" s="64"/>
    </row>
    <row r="147" ht="12.75">
      <c r="B147" s="64"/>
    </row>
    <row r="148" ht="12.75">
      <c r="B148" s="64"/>
    </row>
    <row r="149" ht="12.75">
      <c r="B149" s="64"/>
    </row>
    <row r="150" ht="12.75">
      <c r="B150" s="64"/>
    </row>
    <row r="151" ht="12.75">
      <c r="B151" s="64"/>
    </row>
    <row r="152" ht="12.75">
      <c r="B152" s="64"/>
    </row>
    <row r="153" ht="12.75">
      <c r="B153" s="64"/>
    </row>
    <row r="154" ht="12.75">
      <c r="B154" s="64"/>
    </row>
    <row r="155" ht="12.75">
      <c r="B155" s="64"/>
    </row>
    <row r="156" ht="12.75">
      <c r="B156" s="64"/>
    </row>
    <row r="157" ht="12.75">
      <c r="B157" s="64"/>
    </row>
    <row r="158" ht="12.75">
      <c r="B158" s="64"/>
    </row>
    <row r="159" ht="12.75">
      <c r="B159" s="64"/>
    </row>
    <row r="160" ht="12.75">
      <c r="B160" s="64"/>
    </row>
    <row r="161" ht="12.75">
      <c r="B161" s="64"/>
    </row>
    <row r="162" ht="12.75">
      <c r="B162" s="64"/>
    </row>
    <row r="163" ht="12.75">
      <c r="B163" s="64"/>
    </row>
    <row r="164" ht="12.75">
      <c r="B164" s="64"/>
    </row>
    <row r="165" ht="12.75">
      <c r="B165" s="64"/>
    </row>
    <row r="166" ht="12.75">
      <c r="B166" s="64"/>
    </row>
    <row r="167" ht="12.75">
      <c r="B167" s="64"/>
    </row>
    <row r="168" ht="12.75">
      <c r="B168" s="64"/>
    </row>
    <row r="169" ht="12.75">
      <c r="B169" s="64"/>
    </row>
    <row r="170" ht="12.75">
      <c r="B170" s="64"/>
    </row>
    <row r="171" ht="12.75">
      <c r="B171" s="64"/>
    </row>
    <row r="172" ht="12.75">
      <c r="B172" s="64"/>
    </row>
    <row r="173" ht="12.75">
      <c r="B173" s="64"/>
    </row>
    <row r="174" ht="12.75">
      <c r="B174" s="64"/>
    </row>
    <row r="175" ht="12.75">
      <c r="B175" s="64"/>
    </row>
    <row r="176" ht="12.75">
      <c r="B176" s="64"/>
    </row>
    <row r="177" ht="12.75">
      <c r="B177" s="64"/>
    </row>
    <row r="178" ht="12.75">
      <c r="B178" s="64"/>
    </row>
    <row r="179" ht="12.75">
      <c r="B179" s="64"/>
    </row>
    <row r="180" ht="12.75">
      <c r="B180" s="64"/>
    </row>
    <row r="181" ht="12.75">
      <c r="B181" s="64"/>
    </row>
    <row r="182" ht="12.75">
      <c r="B182" s="64"/>
    </row>
    <row r="183" ht="12.75">
      <c r="B183" s="64"/>
    </row>
    <row r="184" ht="12.75">
      <c r="B184" s="64"/>
    </row>
    <row r="185" ht="12.75">
      <c r="B185" s="64"/>
    </row>
    <row r="186" ht="12.75">
      <c r="B186" s="64"/>
    </row>
    <row r="187" ht="12.75">
      <c r="B187" s="64"/>
    </row>
    <row r="188" ht="12.75">
      <c r="B188" s="64"/>
    </row>
    <row r="189" ht="12.75">
      <c r="B189" s="64"/>
    </row>
    <row r="190" ht="12.75">
      <c r="B190" s="64"/>
    </row>
    <row r="191" ht="12.75">
      <c r="B191" s="64"/>
    </row>
    <row r="192" ht="12.75">
      <c r="B192" s="64"/>
    </row>
    <row r="193" ht="12.75">
      <c r="B193" s="64"/>
    </row>
    <row r="194" ht="12.75">
      <c r="B194" s="64"/>
    </row>
    <row r="195" ht="12.75">
      <c r="B195" s="64"/>
    </row>
    <row r="196" ht="12.75">
      <c r="B196" s="64"/>
    </row>
    <row r="197" ht="12.75">
      <c r="B197" s="64"/>
    </row>
    <row r="198" ht="12.75">
      <c r="B198" s="64"/>
    </row>
    <row r="199" ht="12.75">
      <c r="B199" s="64"/>
    </row>
    <row r="200" ht="12.75">
      <c r="B200" s="64"/>
    </row>
    <row r="201" ht="12.75">
      <c r="B201" s="64"/>
    </row>
    <row r="202" ht="12.75">
      <c r="B202" s="64"/>
    </row>
    <row r="203" ht="12.75">
      <c r="B203" s="64"/>
    </row>
    <row r="204" ht="12.75">
      <c r="B204" s="64"/>
    </row>
    <row r="205" ht="12.75">
      <c r="B205" s="64"/>
    </row>
    <row r="206" ht="12.75">
      <c r="B206" s="64"/>
    </row>
    <row r="207" ht="12.75">
      <c r="B207" s="64"/>
    </row>
    <row r="208" ht="12.75">
      <c r="B208" s="64"/>
    </row>
    <row r="209" ht="12.75">
      <c r="B209" s="64"/>
    </row>
    <row r="210" ht="12.75">
      <c r="B210" s="64"/>
    </row>
    <row r="211" ht="12.75">
      <c r="B211" s="64"/>
    </row>
    <row r="212" ht="12.75">
      <c r="B212" s="64"/>
    </row>
    <row r="213" ht="12.75">
      <c r="B213" s="64"/>
    </row>
    <row r="214" ht="12.75">
      <c r="B214" s="64"/>
    </row>
    <row r="215" ht="12.75">
      <c r="B215" s="64"/>
    </row>
    <row r="216" ht="12.75">
      <c r="B216" s="64"/>
    </row>
    <row r="217" ht="12.75">
      <c r="B217" s="64"/>
    </row>
    <row r="218" ht="12.75">
      <c r="B218" s="64"/>
    </row>
    <row r="219" ht="12.75">
      <c r="B219" s="64"/>
    </row>
    <row r="220" ht="12.75">
      <c r="B220" s="64"/>
    </row>
    <row r="221" ht="12.75">
      <c r="B221" s="64"/>
    </row>
    <row r="222" ht="12.75">
      <c r="B222" s="64"/>
    </row>
    <row r="223" ht="12.75">
      <c r="B223" s="64"/>
    </row>
    <row r="224" ht="12.75">
      <c r="B224" s="64"/>
    </row>
    <row r="225" ht="12.75">
      <c r="B225" s="64"/>
    </row>
    <row r="226" ht="12.75">
      <c r="B226" s="64"/>
    </row>
    <row r="227" ht="12.75">
      <c r="B227" s="64"/>
    </row>
    <row r="228" ht="12.75">
      <c r="B228" s="64"/>
    </row>
    <row r="229" ht="12.75">
      <c r="B229" s="64"/>
    </row>
    <row r="230" ht="12.75">
      <c r="B230" s="64"/>
    </row>
    <row r="231" ht="12.75">
      <c r="B231" s="64"/>
    </row>
    <row r="232" ht="12.75">
      <c r="B232" s="64"/>
    </row>
    <row r="233" ht="12.75">
      <c r="B233" s="64"/>
    </row>
    <row r="234" ht="12.75">
      <c r="B234" s="64"/>
    </row>
    <row r="235" ht="12.75">
      <c r="B235" s="64"/>
    </row>
    <row r="236" ht="12.75">
      <c r="B236" s="64"/>
    </row>
    <row r="237" ht="12.75">
      <c r="B237" s="64"/>
    </row>
    <row r="238" ht="12.75">
      <c r="B238" s="64"/>
    </row>
    <row r="239" ht="12.75">
      <c r="B239" s="64"/>
    </row>
    <row r="240" ht="12.75">
      <c r="B240" s="64"/>
    </row>
    <row r="241" ht="12.75">
      <c r="B241" s="64"/>
    </row>
    <row r="242" ht="12.75">
      <c r="B242" s="64"/>
    </row>
    <row r="243" ht="12.75">
      <c r="B243" s="64"/>
    </row>
    <row r="244" ht="12.75">
      <c r="B244" s="64"/>
    </row>
    <row r="245" ht="12.75">
      <c r="B245" s="64"/>
    </row>
    <row r="246" ht="12.75">
      <c r="B246" s="64"/>
    </row>
    <row r="247" ht="12.75">
      <c r="B247" s="64"/>
    </row>
    <row r="248" ht="12.75">
      <c r="B248" s="64"/>
    </row>
    <row r="249" ht="12.75">
      <c r="B249" s="64"/>
    </row>
    <row r="250" ht="12.75">
      <c r="B250" s="64"/>
    </row>
    <row r="251" ht="12.75">
      <c r="B251" s="64"/>
    </row>
    <row r="252" ht="12.75">
      <c r="B252" s="64"/>
    </row>
    <row r="253" ht="12.75">
      <c r="B253" s="64"/>
    </row>
    <row r="254" ht="12.75">
      <c r="B254" s="64"/>
    </row>
    <row r="255" ht="12.75">
      <c r="B255" s="64"/>
    </row>
    <row r="256" ht="12.75">
      <c r="B256" s="64"/>
    </row>
    <row r="257" ht="12.75">
      <c r="B257" s="64"/>
    </row>
    <row r="258" ht="12.75">
      <c r="B258" s="64"/>
    </row>
    <row r="259" ht="12.75">
      <c r="B259" s="64"/>
    </row>
    <row r="260" ht="12.75">
      <c r="B260" s="64"/>
    </row>
    <row r="261" ht="12.75">
      <c r="B261" s="64"/>
    </row>
    <row r="262" ht="12.75">
      <c r="B262" s="64"/>
    </row>
    <row r="263" ht="12.75">
      <c r="B263" s="64"/>
    </row>
    <row r="264" ht="12.75">
      <c r="B264" s="64"/>
    </row>
    <row r="265" ht="12.75">
      <c r="B265" s="64"/>
    </row>
    <row r="266" ht="12.75">
      <c r="B266" s="64"/>
    </row>
    <row r="267" ht="12.75">
      <c r="B267" s="64"/>
    </row>
    <row r="268" ht="12.75">
      <c r="B268" s="64"/>
    </row>
    <row r="269" ht="12.75">
      <c r="B269" s="64"/>
    </row>
    <row r="270" ht="12.75">
      <c r="B270" s="64"/>
    </row>
    <row r="271" ht="12.75">
      <c r="B271" s="64"/>
    </row>
    <row r="272" ht="12.75">
      <c r="B272" s="64"/>
    </row>
    <row r="273" ht="12.75">
      <c r="B273" s="64"/>
    </row>
    <row r="274" ht="12.75">
      <c r="B274" s="64"/>
    </row>
    <row r="275" ht="12.75">
      <c r="B275" s="64"/>
    </row>
    <row r="276" ht="12.75">
      <c r="B276" s="64"/>
    </row>
    <row r="277" ht="12.75">
      <c r="B277" s="64"/>
    </row>
    <row r="278" ht="12.75">
      <c r="B278" s="64"/>
    </row>
    <row r="279" ht="12.75">
      <c r="B279" s="64"/>
    </row>
    <row r="280" ht="12.75">
      <c r="B280" s="64"/>
    </row>
    <row r="281" ht="12.75">
      <c r="B281" s="64"/>
    </row>
    <row r="282" ht="12.75">
      <c r="B282" s="64"/>
    </row>
    <row r="283" ht="12.75">
      <c r="B283" s="64"/>
    </row>
    <row r="284" ht="12.75">
      <c r="B284" s="64"/>
    </row>
    <row r="285" ht="12.75">
      <c r="B285" s="64"/>
    </row>
    <row r="286" ht="12.75">
      <c r="B286" s="64"/>
    </row>
    <row r="287" ht="12.75">
      <c r="B287" s="64"/>
    </row>
    <row r="288" ht="12.75">
      <c r="B288" s="64"/>
    </row>
    <row r="289" ht="12.75">
      <c r="B289" s="64"/>
    </row>
    <row r="290" ht="12.75">
      <c r="B290" s="64"/>
    </row>
    <row r="291" ht="12.75">
      <c r="B291" s="64"/>
    </row>
    <row r="292" ht="12.75">
      <c r="B292" s="64"/>
    </row>
    <row r="293" ht="12.75">
      <c r="B293" s="64"/>
    </row>
    <row r="294" ht="12.75">
      <c r="B294" s="64"/>
    </row>
    <row r="295" ht="12.75">
      <c r="B295" s="64"/>
    </row>
    <row r="296" ht="12.75">
      <c r="B296" s="64"/>
    </row>
    <row r="297" ht="12.75">
      <c r="B297" s="64"/>
    </row>
    <row r="298" ht="12.75">
      <c r="B298" s="64"/>
    </row>
    <row r="299" ht="12.75">
      <c r="B299" s="64"/>
    </row>
    <row r="300" ht="12.75">
      <c r="B300" s="64"/>
    </row>
    <row r="301" ht="12.75">
      <c r="B301" s="64"/>
    </row>
    <row r="302" ht="12.75">
      <c r="B302" s="64"/>
    </row>
    <row r="303" ht="12.75">
      <c r="B303" s="64"/>
    </row>
    <row r="304" ht="12.75">
      <c r="B304" s="64"/>
    </row>
    <row r="305" ht="12.75">
      <c r="B305" s="64"/>
    </row>
    <row r="306" ht="12.75">
      <c r="B306" s="64"/>
    </row>
    <row r="307" ht="12.75">
      <c r="B307" s="64"/>
    </row>
    <row r="308" ht="12.75">
      <c r="B308" s="64"/>
    </row>
    <row r="309" ht="12.75">
      <c r="B309" s="64"/>
    </row>
    <row r="310" ht="12.75">
      <c r="B310" s="64"/>
    </row>
    <row r="311" ht="12.75">
      <c r="B311" s="64"/>
    </row>
    <row r="312" ht="12.75">
      <c r="B312" s="64"/>
    </row>
    <row r="313" ht="12.75">
      <c r="B313" s="64"/>
    </row>
    <row r="314" ht="12.75">
      <c r="B314" s="64"/>
    </row>
    <row r="315" ht="12.75">
      <c r="B315" s="64"/>
    </row>
    <row r="316" ht="12.75">
      <c r="B316" s="64"/>
    </row>
    <row r="317" ht="12.75">
      <c r="B317" s="64"/>
    </row>
    <row r="318" ht="12.75">
      <c r="B318" s="64"/>
    </row>
    <row r="319" ht="12.75">
      <c r="B319" s="64"/>
    </row>
    <row r="320" ht="12.75">
      <c r="B320" s="64"/>
    </row>
    <row r="321" ht="12.75">
      <c r="B321" s="64"/>
    </row>
    <row r="322" ht="12.75">
      <c r="B322" s="64"/>
    </row>
    <row r="323" ht="12.75">
      <c r="B323" s="64"/>
    </row>
    <row r="324" ht="12.75">
      <c r="B324" s="64"/>
    </row>
    <row r="325" ht="12.75">
      <c r="B325" s="64"/>
    </row>
    <row r="326" ht="12.75">
      <c r="B326" s="64"/>
    </row>
    <row r="327" ht="12.75">
      <c r="B327" s="64"/>
    </row>
    <row r="328" ht="12.75">
      <c r="B328" s="64"/>
    </row>
    <row r="329" ht="12.75">
      <c r="B329" s="64"/>
    </row>
    <row r="330" ht="12.75">
      <c r="B330" s="64"/>
    </row>
    <row r="331" ht="12.75">
      <c r="B331" s="64"/>
    </row>
    <row r="332" ht="12.75">
      <c r="B332" s="64"/>
    </row>
    <row r="333" ht="12.75">
      <c r="B333" s="64"/>
    </row>
    <row r="334" ht="12.75">
      <c r="B334" s="64"/>
    </row>
    <row r="335" ht="12.75">
      <c r="B335" s="64"/>
    </row>
    <row r="336" ht="12.75">
      <c r="B336" s="64"/>
    </row>
    <row r="337" ht="12.75">
      <c r="B337" s="64"/>
    </row>
    <row r="338" ht="12.75">
      <c r="B338" s="64"/>
    </row>
    <row r="339" ht="12.75">
      <c r="B339" s="64"/>
    </row>
    <row r="340" ht="12.75">
      <c r="B340" s="64"/>
    </row>
    <row r="341" ht="12.75">
      <c r="B341" s="64"/>
    </row>
    <row r="342" ht="12.75">
      <c r="B342" s="64"/>
    </row>
    <row r="343" ht="12.75">
      <c r="B343" s="64"/>
    </row>
    <row r="344" ht="12.75">
      <c r="B344" s="64"/>
    </row>
    <row r="345" ht="12.75">
      <c r="B345" s="64"/>
    </row>
    <row r="346" ht="12.75">
      <c r="B346" s="64"/>
    </row>
    <row r="347" ht="12.75">
      <c r="B347" s="64"/>
    </row>
    <row r="348" ht="12.75">
      <c r="B348" s="64"/>
    </row>
    <row r="349" ht="12.75">
      <c r="B349" s="64"/>
    </row>
    <row r="350" ht="12.75">
      <c r="B350" s="64"/>
    </row>
    <row r="351" ht="12.75">
      <c r="B351" s="64"/>
    </row>
    <row r="352" ht="12.75">
      <c r="B352" s="64"/>
    </row>
    <row r="353" ht="12.75">
      <c r="B353" s="64"/>
    </row>
    <row r="354" ht="12.75">
      <c r="B354" s="64"/>
    </row>
    <row r="355" ht="12.75">
      <c r="B355" s="64"/>
    </row>
    <row r="356" ht="12.75">
      <c r="B356" s="64"/>
    </row>
    <row r="357" ht="12.75">
      <c r="B357" s="64"/>
    </row>
    <row r="358" ht="12.75">
      <c r="B358" s="64"/>
    </row>
    <row r="359" ht="12.75">
      <c r="B359" s="64"/>
    </row>
    <row r="360" ht="12.75">
      <c r="B360" s="64"/>
    </row>
    <row r="361" ht="12.75">
      <c r="B361" s="64"/>
    </row>
    <row r="362" ht="12.75">
      <c r="B362" s="64"/>
    </row>
    <row r="363" ht="12.75">
      <c r="B363" s="64"/>
    </row>
    <row r="364" ht="12.75">
      <c r="B364" s="64"/>
    </row>
    <row r="365" ht="12.75">
      <c r="B365" s="64"/>
    </row>
    <row r="366" ht="12.75">
      <c r="B366" s="64"/>
    </row>
    <row r="367" ht="12.75">
      <c r="B367" s="64"/>
    </row>
    <row r="368" ht="12.75">
      <c r="B368" s="64"/>
    </row>
    <row r="369" ht="12.75">
      <c r="B369" s="64"/>
    </row>
    <row r="370" ht="12.75">
      <c r="B370" s="64"/>
    </row>
    <row r="371" ht="12.75">
      <c r="B371" s="64"/>
    </row>
    <row r="372" ht="12.75">
      <c r="B372" s="64"/>
    </row>
    <row r="373" ht="12.75">
      <c r="B373" s="64"/>
    </row>
    <row r="374" ht="12.75">
      <c r="B374" s="64"/>
    </row>
    <row r="375" ht="12.75">
      <c r="B375" s="64"/>
    </row>
    <row r="376" ht="12.75">
      <c r="B376" s="64"/>
    </row>
    <row r="377" ht="12.75">
      <c r="B377" s="64"/>
    </row>
    <row r="378" ht="12.75">
      <c r="B378" s="64"/>
    </row>
    <row r="379" ht="12.75">
      <c r="B379" s="64"/>
    </row>
    <row r="380" ht="12.75">
      <c r="B380" s="64"/>
    </row>
    <row r="381" ht="12.75">
      <c r="B381" s="64"/>
    </row>
    <row r="382" ht="12.75">
      <c r="B382" s="64"/>
    </row>
    <row r="383" ht="12.75">
      <c r="B383" s="64"/>
    </row>
    <row r="384" ht="12.75">
      <c r="B384" s="64"/>
    </row>
    <row r="385" ht="12.75">
      <c r="B385" s="64"/>
    </row>
    <row r="386" ht="12.75">
      <c r="B386" s="64"/>
    </row>
    <row r="387" ht="12.75">
      <c r="B387" s="64"/>
    </row>
    <row r="388" ht="12.75">
      <c r="B388" s="64"/>
    </row>
    <row r="389" ht="12.75">
      <c r="B389" s="64"/>
    </row>
    <row r="390" ht="12.75">
      <c r="B390" s="64"/>
    </row>
    <row r="391" ht="12.75">
      <c r="B391" s="64"/>
    </row>
    <row r="392" ht="12.75">
      <c r="B392" s="64"/>
    </row>
    <row r="393" ht="12.75">
      <c r="B393" s="64"/>
    </row>
    <row r="394" ht="12.75">
      <c r="B394" s="64"/>
    </row>
    <row r="395" ht="12.75">
      <c r="B395" s="64"/>
    </row>
    <row r="396" ht="12.75">
      <c r="B396" s="64"/>
    </row>
    <row r="397" ht="12.75">
      <c r="B397" s="64"/>
    </row>
    <row r="398" ht="12.75">
      <c r="B398" s="64"/>
    </row>
    <row r="399" ht="12.75">
      <c r="B399" s="64"/>
    </row>
    <row r="400" ht="12.75">
      <c r="B400" s="64"/>
    </row>
    <row r="401" ht="12.75">
      <c r="B401" s="64"/>
    </row>
    <row r="402" ht="12.75">
      <c r="B402" s="64"/>
    </row>
    <row r="403" ht="12.75">
      <c r="B403" s="64"/>
    </row>
    <row r="404" ht="12.75">
      <c r="B404" s="64"/>
    </row>
    <row r="405" ht="12.75">
      <c r="B405" s="64"/>
    </row>
    <row r="406" ht="12.75">
      <c r="B406" s="64"/>
    </row>
    <row r="407" ht="12.75">
      <c r="B407" s="64"/>
    </row>
    <row r="408" ht="12.75">
      <c r="B408" s="64"/>
    </row>
    <row r="409" ht="12.75">
      <c r="B409" s="64"/>
    </row>
    <row r="410" ht="12.75">
      <c r="B410" s="64"/>
    </row>
    <row r="411" ht="12.75">
      <c r="B411" s="64"/>
    </row>
    <row r="412" ht="12.75">
      <c r="B412" s="64"/>
    </row>
    <row r="413" ht="12.75">
      <c r="B413" s="64"/>
    </row>
    <row r="414" ht="12.75">
      <c r="B414" s="64"/>
    </row>
    <row r="415" ht="12.75">
      <c r="B415" s="64"/>
    </row>
    <row r="416" ht="12.75">
      <c r="B416" s="64"/>
    </row>
    <row r="417" ht="12.75">
      <c r="B417" s="64"/>
    </row>
    <row r="418" ht="12.75">
      <c r="B418" s="64"/>
    </row>
    <row r="419" ht="12.75">
      <c r="B419" s="64"/>
    </row>
    <row r="420" ht="12.75">
      <c r="B420" s="64"/>
    </row>
    <row r="421" ht="12.75">
      <c r="B421" s="64"/>
    </row>
    <row r="422" ht="12.75">
      <c r="B422" s="64"/>
    </row>
    <row r="423" ht="12.75">
      <c r="B423" s="64"/>
    </row>
    <row r="424" ht="12.75">
      <c r="B424" s="64"/>
    </row>
    <row r="425" ht="12.75">
      <c r="B425" s="64"/>
    </row>
    <row r="426" ht="12.75">
      <c r="B426" s="64"/>
    </row>
    <row r="427" ht="12.75">
      <c r="B427" s="64"/>
    </row>
    <row r="428" ht="12.75">
      <c r="B428" s="64"/>
    </row>
    <row r="429" ht="12.75">
      <c r="B429" s="64"/>
    </row>
    <row r="430" ht="12.75">
      <c r="B430" s="64"/>
    </row>
    <row r="431" ht="12.75">
      <c r="B431" s="64"/>
    </row>
    <row r="432" ht="12.75">
      <c r="B432" s="64"/>
    </row>
    <row r="433" ht="12.75">
      <c r="B433" s="64"/>
    </row>
    <row r="434" ht="12.75">
      <c r="B434" s="64"/>
    </row>
    <row r="435" ht="12.75">
      <c r="B435" s="64"/>
    </row>
    <row r="436" ht="12.75">
      <c r="B436" s="64"/>
    </row>
    <row r="437" ht="12.75">
      <c r="B437" s="64"/>
    </row>
    <row r="438" ht="12.75">
      <c r="B438" s="64"/>
    </row>
    <row r="439" ht="12.75">
      <c r="B439" s="64"/>
    </row>
    <row r="440" ht="12.75">
      <c r="B440" s="64"/>
    </row>
    <row r="441" ht="12.75">
      <c r="B441" s="64"/>
    </row>
    <row r="442" ht="12.75">
      <c r="B442" s="64"/>
    </row>
    <row r="443" ht="12.75">
      <c r="B443" s="64"/>
    </row>
    <row r="444" ht="12.75">
      <c r="B444" s="64"/>
    </row>
    <row r="445" ht="12.75">
      <c r="B445" s="64"/>
    </row>
    <row r="446" ht="12.75">
      <c r="B446" s="64"/>
    </row>
    <row r="447" ht="12.75">
      <c r="B447" s="64"/>
    </row>
    <row r="448" ht="12.75">
      <c r="B448" s="64"/>
    </row>
    <row r="449" ht="12.75">
      <c r="B449" s="64"/>
    </row>
    <row r="450" ht="12.75">
      <c r="B450" s="64"/>
    </row>
    <row r="451" ht="12.75">
      <c r="B451" s="64"/>
    </row>
    <row r="452" ht="12.75">
      <c r="B452" s="64"/>
    </row>
    <row r="453" ht="12.75">
      <c r="B453" s="64"/>
    </row>
    <row r="454" ht="12.75">
      <c r="B454" s="64"/>
    </row>
    <row r="455" ht="12.75">
      <c r="B455" s="64"/>
    </row>
    <row r="456" ht="12.75">
      <c r="B456" s="64"/>
    </row>
    <row r="457" ht="12.75">
      <c r="B457" s="64"/>
    </row>
    <row r="458" ht="12.75">
      <c r="B458" s="64"/>
    </row>
    <row r="459" ht="12.75">
      <c r="B459" s="64"/>
    </row>
    <row r="460" ht="12.75">
      <c r="B460" s="64"/>
    </row>
    <row r="461" ht="12.75">
      <c r="B461" s="64"/>
    </row>
    <row r="462" ht="12.75">
      <c r="B462" s="64"/>
    </row>
    <row r="463" ht="12.75">
      <c r="B463" s="64"/>
    </row>
    <row r="464" ht="12.75">
      <c r="B464" s="64"/>
    </row>
    <row r="465" ht="12.75">
      <c r="B465" s="64"/>
    </row>
    <row r="466" ht="12.75">
      <c r="B466" s="64"/>
    </row>
    <row r="467" ht="12.75">
      <c r="B467" s="64"/>
    </row>
    <row r="468" ht="12.75">
      <c r="B468" s="64"/>
    </row>
    <row r="469" ht="12.75">
      <c r="B469" s="64"/>
    </row>
    <row r="470" ht="12.75">
      <c r="B470" s="64"/>
    </row>
    <row r="471" ht="12.75">
      <c r="B471" s="64"/>
    </row>
    <row r="472" ht="12.75">
      <c r="B472" s="64"/>
    </row>
    <row r="473" ht="12.75">
      <c r="B473" s="64"/>
    </row>
    <row r="474" ht="12.75">
      <c r="B474" s="64"/>
    </row>
    <row r="475" ht="12.75">
      <c r="B475" s="64"/>
    </row>
    <row r="476" ht="12.75">
      <c r="B476" s="64"/>
    </row>
    <row r="477" ht="12.75">
      <c r="B477" s="64"/>
    </row>
    <row r="478" ht="12.75">
      <c r="B478" s="64"/>
    </row>
    <row r="479" ht="12.75">
      <c r="B479" s="64"/>
    </row>
    <row r="480" ht="12.75">
      <c r="B480" s="64"/>
    </row>
    <row r="481" ht="12.75">
      <c r="B481" s="64"/>
    </row>
    <row r="482" ht="12.75">
      <c r="B482" s="64"/>
    </row>
    <row r="483" ht="12.75">
      <c r="B483" s="64"/>
    </row>
    <row r="484" ht="12.75">
      <c r="B484" s="64"/>
    </row>
    <row r="485" ht="12.75">
      <c r="B485" s="64"/>
    </row>
    <row r="486" ht="12.75">
      <c r="B486" s="64"/>
    </row>
    <row r="487" ht="12.75">
      <c r="B487" s="64"/>
    </row>
    <row r="488" ht="12.75">
      <c r="B488" s="64"/>
    </row>
    <row r="489" ht="12.75">
      <c r="B489" s="64"/>
    </row>
    <row r="490" ht="12.75">
      <c r="B490" s="64"/>
    </row>
    <row r="491" ht="12.75">
      <c r="B491" s="64"/>
    </row>
    <row r="492" ht="12.75">
      <c r="B492" s="64"/>
    </row>
    <row r="493" ht="12.75">
      <c r="B493" s="64"/>
    </row>
    <row r="494" ht="12.75">
      <c r="B494" s="64"/>
    </row>
    <row r="495" ht="12.75">
      <c r="B495" s="64"/>
    </row>
    <row r="496" ht="12.75">
      <c r="B496" s="64"/>
    </row>
    <row r="497" ht="12.75">
      <c r="B497" s="64"/>
    </row>
    <row r="498" ht="12.75">
      <c r="B498" s="64"/>
    </row>
    <row r="499" ht="12.75">
      <c r="B499" s="64"/>
    </row>
    <row r="500" ht="12.75">
      <c r="B500" s="64"/>
    </row>
    <row r="501" ht="12.75">
      <c r="B501" s="64"/>
    </row>
    <row r="502" ht="12.75">
      <c r="B502" s="64"/>
    </row>
    <row r="503" ht="12.75">
      <c r="B503" s="64"/>
    </row>
    <row r="504" ht="12.75">
      <c r="B504" s="64"/>
    </row>
    <row r="505" ht="12.75">
      <c r="B505" s="64"/>
    </row>
    <row r="506" ht="12.75">
      <c r="B506" s="64"/>
    </row>
    <row r="507" ht="12.75">
      <c r="B507" s="64"/>
    </row>
    <row r="508" ht="12.75">
      <c r="B508" s="64"/>
    </row>
    <row r="509" ht="12.75">
      <c r="B509" s="64"/>
    </row>
    <row r="510" ht="12.75">
      <c r="B510" s="64"/>
    </row>
    <row r="511" ht="12.75">
      <c r="B511" s="64"/>
    </row>
    <row r="512" ht="12.75">
      <c r="B512" s="64"/>
    </row>
    <row r="513" ht="12.75">
      <c r="B513" s="64"/>
    </row>
    <row r="514" ht="12.75">
      <c r="B514" s="64"/>
    </row>
    <row r="515" ht="12.75">
      <c r="B515" s="64"/>
    </row>
    <row r="516" ht="12.75">
      <c r="B516" s="64"/>
    </row>
    <row r="517" ht="12.75">
      <c r="B517" s="64"/>
    </row>
    <row r="518" ht="12.75">
      <c r="B518" s="64"/>
    </row>
    <row r="519" ht="12.75">
      <c r="B519" s="64"/>
    </row>
    <row r="520" ht="12.75">
      <c r="B520" s="64"/>
    </row>
    <row r="521" ht="12.75">
      <c r="B521" s="64"/>
    </row>
    <row r="522" ht="12.75">
      <c r="B522" s="64"/>
    </row>
    <row r="523" ht="12.75">
      <c r="B523" s="64"/>
    </row>
    <row r="524" ht="12.75">
      <c r="B524" s="64"/>
    </row>
    <row r="525" ht="12.75">
      <c r="B525" s="64"/>
    </row>
    <row r="526" ht="12.75">
      <c r="B526" s="64"/>
    </row>
    <row r="527" ht="12.75">
      <c r="B527" s="64"/>
    </row>
    <row r="528" ht="12.75">
      <c r="B528" s="64"/>
    </row>
    <row r="529" ht="12.75">
      <c r="B529" s="64"/>
    </row>
    <row r="530" ht="12.75">
      <c r="B530" s="64"/>
    </row>
    <row r="531" ht="12.75">
      <c r="B531" s="64"/>
    </row>
    <row r="532" ht="12.75">
      <c r="B532" s="64"/>
    </row>
    <row r="533" ht="12.75">
      <c r="B533" s="64"/>
    </row>
    <row r="534" ht="12.75">
      <c r="B534" s="64"/>
    </row>
    <row r="535" ht="12.75">
      <c r="B535" s="64"/>
    </row>
    <row r="536" ht="12.75">
      <c r="B536" s="64"/>
    </row>
    <row r="537" ht="12.75">
      <c r="B537" s="64"/>
    </row>
    <row r="538" ht="12.75">
      <c r="B538" s="64"/>
    </row>
    <row r="539" ht="12.75">
      <c r="B539" s="64"/>
    </row>
    <row r="540" ht="12.75">
      <c r="B540" s="64"/>
    </row>
    <row r="541" ht="12.75">
      <c r="B541" s="64"/>
    </row>
    <row r="542" ht="12.75">
      <c r="B542" s="64"/>
    </row>
    <row r="543" ht="12.75">
      <c r="B543" s="64"/>
    </row>
    <row r="544" ht="12.75">
      <c r="B544" s="64"/>
    </row>
    <row r="545" ht="12.75">
      <c r="B545" s="64"/>
    </row>
    <row r="546" ht="12.75">
      <c r="B546" s="64"/>
    </row>
    <row r="547" ht="12.75">
      <c r="B547" s="64"/>
    </row>
    <row r="548" ht="12.75">
      <c r="B548" s="64"/>
    </row>
    <row r="549" ht="12.75">
      <c r="B549" s="64"/>
    </row>
    <row r="550" ht="12.75">
      <c r="B550" s="64"/>
    </row>
    <row r="551" ht="12.75">
      <c r="B551" s="64"/>
    </row>
    <row r="552" ht="12.75">
      <c r="B552" s="64"/>
    </row>
    <row r="553" ht="12.75">
      <c r="B553" s="64"/>
    </row>
    <row r="554" ht="12.75">
      <c r="B554" s="64"/>
    </row>
    <row r="555" ht="12.75">
      <c r="B555" s="64"/>
    </row>
    <row r="556" ht="12.75">
      <c r="B556" s="64"/>
    </row>
    <row r="557" ht="12.75">
      <c r="B557" s="64"/>
    </row>
    <row r="558" ht="12.75">
      <c r="B558" s="64"/>
    </row>
    <row r="559" ht="12.75">
      <c r="B559" s="64"/>
    </row>
    <row r="560" ht="12.75">
      <c r="B560" s="64"/>
    </row>
    <row r="561" ht="12.75">
      <c r="B561" s="64"/>
    </row>
    <row r="562" ht="12.75">
      <c r="B562" s="64"/>
    </row>
    <row r="563" ht="12.75">
      <c r="B563" s="64"/>
    </row>
    <row r="564" ht="12.75">
      <c r="B564" s="64"/>
    </row>
    <row r="565" ht="12.75">
      <c r="B565" s="64"/>
    </row>
    <row r="566" ht="12.75">
      <c r="B566" s="64"/>
    </row>
    <row r="567" ht="12.75">
      <c r="B567" s="64"/>
    </row>
    <row r="568" ht="12.75">
      <c r="B568" s="64"/>
    </row>
    <row r="569" ht="12.75">
      <c r="B569" s="64"/>
    </row>
    <row r="570" ht="12.75">
      <c r="B570" s="64"/>
    </row>
    <row r="571" ht="12.75">
      <c r="B571" s="64"/>
    </row>
    <row r="572" ht="12.75">
      <c r="B572" s="64"/>
    </row>
    <row r="573" ht="12.75">
      <c r="B573" s="64"/>
    </row>
    <row r="574" ht="12.75">
      <c r="B574" s="64"/>
    </row>
    <row r="575" ht="12.75">
      <c r="B575" s="64"/>
    </row>
    <row r="576" ht="12.75">
      <c r="B576" s="64"/>
    </row>
    <row r="577" ht="12.75">
      <c r="B577" s="64"/>
    </row>
    <row r="578" ht="12.75">
      <c r="B578" s="64"/>
    </row>
    <row r="579" ht="12.75">
      <c r="B579" s="64"/>
    </row>
    <row r="580" ht="12.75">
      <c r="B580" s="64"/>
    </row>
    <row r="581" ht="12.75">
      <c r="B581" s="64"/>
    </row>
    <row r="582" ht="12.75">
      <c r="B582" s="64"/>
    </row>
    <row r="583" ht="12.75">
      <c r="B583" s="64"/>
    </row>
    <row r="584" ht="12.75">
      <c r="B584" s="64"/>
    </row>
    <row r="585" ht="12.75">
      <c r="B585" s="64"/>
    </row>
    <row r="586" ht="12.75">
      <c r="B586" s="64"/>
    </row>
    <row r="587" ht="12.75">
      <c r="B587" s="64"/>
    </row>
    <row r="588" ht="12.75">
      <c r="B588" s="64"/>
    </row>
    <row r="589" ht="12.75">
      <c r="B589" s="64"/>
    </row>
    <row r="590" ht="12.75">
      <c r="B590" s="64"/>
    </row>
    <row r="591" ht="12.75">
      <c r="B591" s="64"/>
    </row>
    <row r="592" ht="12.75">
      <c r="B592" s="64"/>
    </row>
    <row r="593" ht="12.75">
      <c r="B593" s="64"/>
    </row>
    <row r="594" ht="12.75">
      <c r="B594" s="64"/>
    </row>
    <row r="595" ht="12.75">
      <c r="B595" s="64"/>
    </row>
    <row r="596" ht="12.75">
      <c r="B596" s="64"/>
    </row>
    <row r="597" ht="12.75">
      <c r="B597" s="64"/>
    </row>
    <row r="598" ht="12.75">
      <c r="B598" s="64"/>
    </row>
    <row r="599" ht="12.75">
      <c r="B599" s="64"/>
    </row>
    <row r="600" ht="12.75">
      <c r="B600" s="64"/>
    </row>
    <row r="601" ht="12.75">
      <c r="B601" s="64"/>
    </row>
    <row r="602" ht="12.75">
      <c r="B602" s="64"/>
    </row>
    <row r="603" ht="12.75">
      <c r="B603" s="64"/>
    </row>
    <row r="604" ht="12.75">
      <c r="B604" s="64"/>
    </row>
    <row r="605" ht="12.75">
      <c r="B605" s="64"/>
    </row>
    <row r="606" ht="12.75">
      <c r="B606" s="64"/>
    </row>
    <row r="607" ht="12.75">
      <c r="B607" s="64"/>
    </row>
    <row r="608" ht="12.75">
      <c r="B608" s="64"/>
    </row>
    <row r="609" ht="12.75">
      <c r="B609" s="64"/>
    </row>
    <row r="610" ht="12.75">
      <c r="B610" s="64"/>
    </row>
    <row r="611" ht="12.75">
      <c r="B611" s="64"/>
    </row>
    <row r="612" ht="12.75">
      <c r="B612" s="64"/>
    </row>
    <row r="613" ht="12.75">
      <c r="B613" s="64"/>
    </row>
    <row r="614" ht="12.75">
      <c r="B614" s="64"/>
    </row>
    <row r="615" ht="12.75">
      <c r="B615" s="64"/>
    </row>
    <row r="616" ht="12.75">
      <c r="B616" s="64"/>
    </row>
    <row r="617" ht="12.75">
      <c r="B617" s="64"/>
    </row>
    <row r="618" ht="12.75">
      <c r="B618" s="64"/>
    </row>
    <row r="619" ht="12.75">
      <c r="B619" s="64"/>
    </row>
    <row r="620" ht="12.75">
      <c r="B620" s="64"/>
    </row>
    <row r="621" ht="12.75">
      <c r="B621" s="64"/>
    </row>
    <row r="622" ht="12.75">
      <c r="B622" s="64"/>
    </row>
    <row r="623" ht="12.75">
      <c r="B623" s="64"/>
    </row>
    <row r="624" ht="12.75">
      <c r="B624" s="64"/>
    </row>
    <row r="625" ht="12.75">
      <c r="B625" s="64"/>
    </row>
    <row r="626" ht="12.75">
      <c r="B626" s="64"/>
    </row>
    <row r="627" ht="12.75">
      <c r="B627" s="64"/>
    </row>
    <row r="628" ht="12.75">
      <c r="B628" s="64"/>
    </row>
    <row r="629" ht="12.75">
      <c r="B629" s="64"/>
    </row>
    <row r="630" ht="12.75">
      <c r="B630" s="64"/>
    </row>
    <row r="631" ht="12.75">
      <c r="B631" s="64"/>
    </row>
    <row r="632" ht="12.75">
      <c r="B632" s="64"/>
    </row>
    <row r="633" ht="12.75">
      <c r="B633" s="64"/>
    </row>
    <row r="634" ht="12.75">
      <c r="B634" s="64"/>
    </row>
    <row r="635" ht="12.75">
      <c r="B635" s="64"/>
    </row>
    <row r="636" ht="12.75">
      <c r="B636" s="64"/>
    </row>
    <row r="637" ht="12.75">
      <c r="B637" s="64"/>
    </row>
    <row r="638" ht="12.75">
      <c r="B638" s="64"/>
    </row>
    <row r="639" ht="12.75">
      <c r="B639" s="64"/>
    </row>
    <row r="640" ht="12.75">
      <c r="B640" s="64"/>
    </row>
    <row r="641" ht="12.75">
      <c r="B641" s="64"/>
    </row>
    <row r="642" ht="12.75">
      <c r="B642" s="64"/>
    </row>
    <row r="643" ht="12.75">
      <c r="B643" s="64"/>
    </row>
    <row r="644" ht="12.75">
      <c r="B644" s="64"/>
    </row>
    <row r="645" ht="12.75">
      <c r="B645" s="64"/>
    </row>
    <row r="646" ht="12.75">
      <c r="B646" s="64"/>
    </row>
    <row r="647" ht="12.75">
      <c r="B647" s="64"/>
    </row>
    <row r="648" ht="12.75">
      <c r="B648" s="64"/>
    </row>
    <row r="649" ht="12.75">
      <c r="B649" s="64"/>
    </row>
    <row r="650" ht="12.75">
      <c r="B650" s="64"/>
    </row>
    <row r="651" ht="12.75">
      <c r="B651" s="64"/>
    </row>
    <row r="652" ht="12.75">
      <c r="B652" s="64"/>
    </row>
    <row r="653" ht="12.75">
      <c r="B653" s="64"/>
    </row>
    <row r="654" ht="12.75">
      <c r="B654" s="64"/>
    </row>
    <row r="655" ht="12.75">
      <c r="B655" s="64"/>
    </row>
    <row r="656" ht="12.75">
      <c r="B656" s="64"/>
    </row>
    <row r="657" ht="12.75">
      <c r="B657" s="64"/>
    </row>
    <row r="658" ht="12.75">
      <c r="B658" s="64"/>
    </row>
    <row r="659" ht="12.75">
      <c r="B659" s="64"/>
    </row>
    <row r="660" ht="12.75">
      <c r="B660" s="64"/>
    </row>
    <row r="661" ht="12.75">
      <c r="B661" s="64"/>
    </row>
    <row r="662" ht="12.75">
      <c r="B662" s="64"/>
    </row>
    <row r="663" ht="12.75">
      <c r="B663" s="64"/>
    </row>
    <row r="664" ht="12.75">
      <c r="B664" s="64"/>
    </row>
    <row r="665" ht="12.75">
      <c r="B665" s="64"/>
    </row>
    <row r="666" ht="12.75">
      <c r="B666" s="64"/>
    </row>
    <row r="667" ht="12.75">
      <c r="B667" s="64"/>
    </row>
    <row r="668" ht="12.75">
      <c r="B668" s="64"/>
    </row>
    <row r="669" ht="12.75">
      <c r="B669" s="64"/>
    </row>
    <row r="670" ht="12.75">
      <c r="B670" s="64"/>
    </row>
    <row r="671" ht="12.75">
      <c r="B671" s="64"/>
    </row>
    <row r="672" ht="12.75">
      <c r="B672" s="64"/>
    </row>
    <row r="673" ht="12.75">
      <c r="B673" s="64"/>
    </row>
    <row r="674" ht="12.75">
      <c r="B674" s="64"/>
    </row>
    <row r="675" ht="12.75">
      <c r="B675" s="64"/>
    </row>
    <row r="676" ht="12.75">
      <c r="B676" s="64"/>
    </row>
    <row r="677" ht="12.75">
      <c r="B677" s="64"/>
    </row>
    <row r="678" ht="12.75">
      <c r="B678" s="64"/>
    </row>
    <row r="679" ht="12.75">
      <c r="B679" s="64"/>
    </row>
    <row r="680" ht="12.75">
      <c r="B680" s="64"/>
    </row>
    <row r="681" ht="12.75">
      <c r="B681" s="64"/>
    </row>
    <row r="682" ht="12.75">
      <c r="B682" s="64"/>
    </row>
    <row r="683" ht="12.75">
      <c r="B683" s="64"/>
    </row>
    <row r="684" ht="12.75">
      <c r="B684" s="64"/>
    </row>
    <row r="685" ht="12.75">
      <c r="B685" s="64"/>
    </row>
    <row r="686" ht="12.75">
      <c r="B686" s="64"/>
    </row>
    <row r="687" ht="12.75">
      <c r="B687" s="64"/>
    </row>
    <row r="688" ht="12.75">
      <c r="B688" s="64"/>
    </row>
    <row r="689" ht="12.75">
      <c r="B689" s="64"/>
    </row>
    <row r="690" ht="12.75">
      <c r="B690" s="64"/>
    </row>
    <row r="691" ht="12.75">
      <c r="B691" s="64"/>
    </row>
    <row r="692" ht="12.75">
      <c r="B692" s="64"/>
    </row>
    <row r="693" ht="12.75">
      <c r="B693" s="64"/>
    </row>
    <row r="694" ht="12.75">
      <c r="B694" s="64"/>
    </row>
    <row r="695" ht="12.75">
      <c r="B695" s="64"/>
    </row>
    <row r="696" ht="12.75">
      <c r="B696" s="64"/>
    </row>
    <row r="697" ht="12.75">
      <c r="B697" s="64"/>
    </row>
    <row r="698" ht="12.75">
      <c r="B698" s="64"/>
    </row>
    <row r="699" ht="12.75">
      <c r="B699" s="64"/>
    </row>
    <row r="700" ht="12.75">
      <c r="B700" s="64"/>
    </row>
    <row r="701" ht="12.75">
      <c r="B701" s="64"/>
    </row>
    <row r="702" ht="12.75">
      <c r="B702" s="64"/>
    </row>
    <row r="703" ht="12.75">
      <c r="B703" s="64"/>
    </row>
    <row r="704" ht="12.75">
      <c r="B704" s="64"/>
    </row>
    <row r="705" ht="12.75">
      <c r="B705" s="64"/>
    </row>
    <row r="706" ht="12.75">
      <c r="B706" s="64"/>
    </row>
    <row r="707" ht="12.75">
      <c r="B707" s="64"/>
    </row>
    <row r="708" ht="12.75">
      <c r="B708" s="64"/>
    </row>
    <row r="709" ht="12.75">
      <c r="B709" s="64"/>
    </row>
    <row r="710" ht="12.75">
      <c r="B710" s="64"/>
    </row>
    <row r="711" ht="12.75">
      <c r="B711" s="64"/>
    </row>
    <row r="712" ht="12.75">
      <c r="B712" s="64"/>
    </row>
    <row r="713" ht="12.75">
      <c r="B713" s="64"/>
    </row>
    <row r="714" ht="12.75">
      <c r="B714" s="64"/>
    </row>
    <row r="715" ht="12.75">
      <c r="B715" s="64"/>
    </row>
    <row r="716" ht="12.75">
      <c r="B716" s="64"/>
    </row>
    <row r="717" ht="12.75">
      <c r="B717" s="64"/>
    </row>
    <row r="718" ht="12.75">
      <c r="B718" s="64"/>
    </row>
    <row r="719" ht="12.75">
      <c r="B719" s="64"/>
    </row>
    <row r="720" ht="12.75">
      <c r="B720" s="64"/>
    </row>
    <row r="721" ht="12.75">
      <c r="B721" s="64"/>
    </row>
    <row r="722" ht="12.75">
      <c r="B722" s="64"/>
    </row>
  </sheetData>
  <sheetProtection password="C603"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5"/>
  <sheetViews>
    <sheetView zoomScalePageLayoutView="0" workbookViewId="0" topLeftCell="A10">
      <selection activeCell="E41" sqref="E41"/>
    </sheetView>
  </sheetViews>
  <sheetFormatPr defaultColWidth="9.140625" defaultRowHeight="12.75"/>
  <cols>
    <col min="2" max="2" width="27.421875" style="0" customWidth="1"/>
    <col min="4" max="4" width="24.7109375" style="0" customWidth="1"/>
    <col min="6" max="6" width="25.57421875" style="0" customWidth="1"/>
  </cols>
  <sheetData>
    <row r="1" spans="1:4" ht="13.5" thickBot="1">
      <c r="A1">
        <v>1</v>
      </c>
      <c r="B1">
        <v>2</v>
      </c>
      <c r="C1">
        <v>3</v>
      </c>
      <c r="D1">
        <v>4</v>
      </c>
    </row>
    <row r="2" spans="1:4" ht="15.75">
      <c r="A2" s="67" t="s">
        <v>185</v>
      </c>
      <c r="B2" s="68"/>
      <c r="C2" s="68"/>
      <c r="D2" s="37"/>
    </row>
    <row r="3" spans="1:4" ht="13.5" thickBot="1">
      <c r="A3" s="38"/>
      <c r="B3" s="69"/>
      <c r="C3" s="69"/>
      <c r="D3" s="39"/>
    </row>
    <row r="4" spans="1:4" ht="12.75">
      <c r="A4" s="66" t="s">
        <v>183</v>
      </c>
      <c r="B4" s="66" t="s">
        <v>184</v>
      </c>
      <c r="C4" s="66" t="s">
        <v>154</v>
      </c>
      <c r="D4" s="66" t="s">
        <v>182</v>
      </c>
    </row>
    <row r="5" spans="1:7" ht="12.75">
      <c r="A5" s="1" t="s">
        <v>208</v>
      </c>
      <c r="B5" s="81">
        <v>25</v>
      </c>
      <c r="C5" s="65">
        <v>1.03</v>
      </c>
      <c r="D5" s="1" t="s">
        <v>157</v>
      </c>
      <c r="F5" s="1" t="s">
        <v>157</v>
      </c>
      <c r="G5" t="s">
        <v>206</v>
      </c>
    </row>
    <row r="6" spans="1:7" ht="12.75">
      <c r="A6" s="1" t="s">
        <v>209</v>
      </c>
      <c r="B6" s="81">
        <v>24</v>
      </c>
      <c r="C6" s="65">
        <v>1.03</v>
      </c>
      <c r="D6" s="1" t="s">
        <v>157</v>
      </c>
      <c r="F6" s="1" t="s">
        <v>158</v>
      </c>
      <c r="G6" t="s">
        <v>170</v>
      </c>
    </row>
    <row r="7" spans="1:7" ht="12.75">
      <c r="A7" s="1" t="s">
        <v>210</v>
      </c>
      <c r="B7" s="81">
        <v>23</v>
      </c>
      <c r="C7" s="65">
        <v>1.02</v>
      </c>
      <c r="D7" s="1" t="s">
        <v>157</v>
      </c>
      <c r="F7" s="1" t="s">
        <v>159</v>
      </c>
      <c r="G7" t="s">
        <v>171</v>
      </c>
    </row>
    <row r="8" spans="1:7" ht="12.75">
      <c r="A8" s="1" t="s">
        <v>211</v>
      </c>
      <c r="B8" s="81">
        <v>22</v>
      </c>
      <c r="C8" s="65">
        <v>1.02</v>
      </c>
      <c r="D8" s="1" t="s">
        <v>157</v>
      </c>
      <c r="F8" s="1" t="s">
        <v>160</v>
      </c>
      <c r="G8" t="s">
        <v>172</v>
      </c>
    </row>
    <row r="9" spans="1:7" ht="12.75">
      <c r="A9" s="1" t="s">
        <v>212</v>
      </c>
      <c r="B9" s="81">
        <v>20</v>
      </c>
      <c r="C9" s="65">
        <v>1.01</v>
      </c>
      <c r="D9" s="1" t="s">
        <v>157</v>
      </c>
      <c r="F9" s="1" t="s">
        <v>162</v>
      </c>
      <c r="G9" t="s">
        <v>173</v>
      </c>
    </row>
    <row r="10" spans="1:7" ht="12.75">
      <c r="A10" s="1" t="s">
        <v>213</v>
      </c>
      <c r="B10" s="81">
        <v>18</v>
      </c>
      <c r="C10" s="65">
        <v>1</v>
      </c>
      <c r="D10" s="1" t="s">
        <v>157</v>
      </c>
      <c r="F10" s="1" t="s">
        <v>181</v>
      </c>
      <c r="G10" t="s">
        <v>174</v>
      </c>
    </row>
    <row r="11" spans="1:7" ht="12.75">
      <c r="A11" s="1" t="s">
        <v>214</v>
      </c>
      <c r="B11" s="81">
        <v>16</v>
      </c>
      <c r="C11" s="65">
        <v>0.98</v>
      </c>
      <c r="D11" s="1" t="s">
        <v>157</v>
      </c>
      <c r="F11" s="1" t="s">
        <v>163</v>
      </c>
      <c r="G11" t="s">
        <v>175</v>
      </c>
    </row>
    <row r="12" spans="1:7" ht="12.75">
      <c r="A12" s="1" t="s">
        <v>215</v>
      </c>
      <c r="B12" s="81">
        <v>14</v>
      </c>
      <c r="C12" s="65">
        <v>0.96</v>
      </c>
      <c r="D12" s="1" t="s">
        <v>157</v>
      </c>
      <c r="F12" s="1" t="s">
        <v>164</v>
      </c>
      <c r="G12" t="s">
        <v>176</v>
      </c>
    </row>
    <row r="13" spans="1:7" ht="12.75">
      <c r="A13" s="1" t="s">
        <v>216</v>
      </c>
      <c r="B13" s="81">
        <v>12</v>
      </c>
      <c r="C13" s="65">
        <v>0.93</v>
      </c>
      <c r="D13" s="1" t="s">
        <v>157</v>
      </c>
      <c r="F13" s="1" t="s">
        <v>165</v>
      </c>
      <c r="G13" t="s">
        <v>177</v>
      </c>
    </row>
    <row r="14" spans="1:7" ht="12.75">
      <c r="A14" s="1" t="s">
        <v>217</v>
      </c>
      <c r="B14" s="81">
        <v>25</v>
      </c>
      <c r="C14" s="65">
        <v>1.04</v>
      </c>
      <c r="D14" s="1" t="s">
        <v>158</v>
      </c>
      <c r="F14" s="1" t="s">
        <v>166</v>
      </c>
      <c r="G14" t="s">
        <v>178</v>
      </c>
    </row>
    <row r="15" spans="1:7" ht="12.75">
      <c r="A15" s="1" t="s">
        <v>218</v>
      </c>
      <c r="B15" s="81">
        <v>24</v>
      </c>
      <c r="C15" s="65">
        <v>1.04</v>
      </c>
      <c r="D15" s="1" t="s">
        <v>158</v>
      </c>
      <c r="F15" s="1" t="s">
        <v>167</v>
      </c>
      <c r="G15" t="s">
        <v>179</v>
      </c>
    </row>
    <row r="16" spans="1:7" ht="12.75">
      <c r="A16" s="1" t="s">
        <v>219</v>
      </c>
      <c r="B16" s="81">
        <v>23</v>
      </c>
      <c r="C16" s="65">
        <v>1.04</v>
      </c>
      <c r="D16" s="1" t="s">
        <v>158</v>
      </c>
      <c r="F16" s="1" t="s">
        <v>168</v>
      </c>
      <c r="G16" t="s">
        <v>180</v>
      </c>
    </row>
    <row r="17" spans="1:7" ht="12.75">
      <c r="A17" s="1" t="s">
        <v>220</v>
      </c>
      <c r="B17" s="81">
        <v>22</v>
      </c>
      <c r="C17" s="65">
        <v>1.03</v>
      </c>
      <c r="D17" s="1" t="s">
        <v>158</v>
      </c>
      <c r="F17" s="1" t="s">
        <v>169</v>
      </c>
      <c r="G17" t="s">
        <v>325</v>
      </c>
    </row>
    <row r="18" spans="1:4" ht="12.75">
      <c r="A18" s="1" t="s">
        <v>221</v>
      </c>
      <c r="B18" s="81">
        <v>20</v>
      </c>
      <c r="C18" s="65">
        <v>1.03</v>
      </c>
      <c r="D18" s="1" t="s">
        <v>158</v>
      </c>
    </row>
    <row r="19" spans="1:4" ht="12.75">
      <c r="A19" s="1" t="s">
        <v>222</v>
      </c>
      <c r="B19" s="81">
        <v>18</v>
      </c>
      <c r="C19" s="65">
        <v>1.02</v>
      </c>
      <c r="D19" s="1" t="s">
        <v>158</v>
      </c>
    </row>
    <row r="20" spans="1:6" ht="12.75">
      <c r="A20" s="1" t="s">
        <v>223</v>
      </c>
      <c r="B20" s="81">
        <v>16</v>
      </c>
      <c r="C20" s="65">
        <v>1.01</v>
      </c>
      <c r="D20" s="1" t="s">
        <v>158</v>
      </c>
      <c r="F20" s="25"/>
    </row>
    <row r="21" spans="1:4" ht="12.75">
      <c r="A21" s="1" t="s">
        <v>224</v>
      </c>
      <c r="B21" s="81">
        <v>14</v>
      </c>
      <c r="C21" s="65">
        <v>1</v>
      </c>
      <c r="D21" s="1" t="s">
        <v>158</v>
      </c>
    </row>
    <row r="22" spans="1:4" ht="12.75">
      <c r="A22" s="1" t="s">
        <v>225</v>
      </c>
      <c r="B22" s="81">
        <v>12</v>
      </c>
      <c r="C22" s="65">
        <v>0.98</v>
      </c>
      <c r="D22" s="1" t="s">
        <v>158</v>
      </c>
    </row>
    <row r="23" spans="1:4" ht="12.75">
      <c r="A23" s="1" t="s">
        <v>226</v>
      </c>
      <c r="B23" s="81">
        <v>25</v>
      </c>
      <c r="C23" s="65">
        <v>1.04</v>
      </c>
      <c r="D23" s="1" t="s">
        <v>159</v>
      </c>
    </row>
    <row r="24" spans="1:4" ht="12.75">
      <c r="A24" s="1" t="s">
        <v>227</v>
      </c>
      <c r="B24" s="81">
        <v>24</v>
      </c>
      <c r="C24" s="65">
        <v>1.04</v>
      </c>
      <c r="D24" s="1" t="s">
        <v>159</v>
      </c>
    </row>
    <row r="25" spans="1:4" ht="12.75">
      <c r="A25" s="1" t="s">
        <v>228</v>
      </c>
      <c r="B25" s="81">
        <v>23</v>
      </c>
      <c r="C25" s="65">
        <v>1.04</v>
      </c>
      <c r="D25" s="1" t="s">
        <v>159</v>
      </c>
    </row>
    <row r="26" spans="1:4" ht="12.75">
      <c r="A26" s="1" t="s">
        <v>229</v>
      </c>
      <c r="B26" s="81">
        <v>22</v>
      </c>
      <c r="C26" s="65">
        <v>1.04</v>
      </c>
      <c r="D26" s="1" t="s">
        <v>159</v>
      </c>
    </row>
    <row r="27" spans="1:4" ht="12.75">
      <c r="A27" s="1" t="s">
        <v>230</v>
      </c>
      <c r="B27" s="81">
        <v>20</v>
      </c>
      <c r="C27" s="65">
        <v>1.03</v>
      </c>
      <c r="D27" s="1" t="s">
        <v>159</v>
      </c>
    </row>
    <row r="28" spans="1:4" ht="12.75">
      <c r="A28" s="1" t="s">
        <v>231</v>
      </c>
      <c r="B28" s="81">
        <v>18</v>
      </c>
      <c r="C28" s="65">
        <v>1.03</v>
      </c>
      <c r="D28" s="1" t="s">
        <v>159</v>
      </c>
    </row>
    <row r="29" spans="1:4" ht="12.75">
      <c r="A29" s="1" t="s">
        <v>232</v>
      </c>
      <c r="B29" s="81">
        <v>16</v>
      </c>
      <c r="C29" s="65">
        <v>1.02</v>
      </c>
      <c r="D29" s="1" t="s">
        <v>159</v>
      </c>
    </row>
    <row r="30" spans="1:4" ht="12.75">
      <c r="A30" s="1" t="s">
        <v>233</v>
      </c>
      <c r="B30" s="81">
        <v>14</v>
      </c>
      <c r="C30" s="65">
        <v>1.01</v>
      </c>
      <c r="D30" s="1" t="s">
        <v>159</v>
      </c>
    </row>
    <row r="31" spans="1:4" ht="12.75">
      <c r="A31" s="1" t="s">
        <v>234</v>
      </c>
      <c r="B31" s="81">
        <v>12</v>
      </c>
      <c r="C31" s="65">
        <v>1</v>
      </c>
      <c r="D31" s="1" t="s">
        <v>159</v>
      </c>
    </row>
    <row r="32" spans="1:4" ht="12.75">
      <c r="A32" s="1" t="s">
        <v>235</v>
      </c>
      <c r="B32" s="81">
        <v>25</v>
      </c>
      <c r="C32" s="65">
        <v>1.03</v>
      </c>
      <c r="D32" s="1" t="s">
        <v>160</v>
      </c>
    </row>
    <row r="33" spans="1:4" ht="12.75">
      <c r="A33" s="1" t="s">
        <v>236</v>
      </c>
      <c r="B33" s="81">
        <v>24</v>
      </c>
      <c r="C33" s="65">
        <v>1.02</v>
      </c>
      <c r="D33" s="1" t="s">
        <v>160</v>
      </c>
    </row>
    <row r="34" spans="1:4" ht="12.75">
      <c r="A34" s="1" t="s">
        <v>237</v>
      </c>
      <c r="B34" s="81">
        <v>23</v>
      </c>
      <c r="C34" s="65">
        <v>1.02</v>
      </c>
      <c r="D34" s="1" t="s">
        <v>160</v>
      </c>
    </row>
    <row r="35" spans="1:4" ht="12.75">
      <c r="A35" s="1" t="s">
        <v>238</v>
      </c>
      <c r="B35" s="81">
        <v>22</v>
      </c>
      <c r="C35" s="65">
        <v>1.02</v>
      </c>
      <c r="D35" s="1" t="s">
        <v>160</v>
      </c>
    </row>
    <row r="36" spans="1:4" ht="12.75">
      <c r="A36" s="1" t="s">
        <v>239</v>
      </c>
      <c r="B36" s="81">
        <v>20</v>
      </c>
      <c r="C36" s="65">
        <v>1.01</v>
      </c>
      <c r="D36" s="1" t="s">
        <v>160</v>
      </c>
    </row>
    <row r="37" spans="1:4" ht="12.75">
      <c r="A37" s="1" t="s">
        <v>240</v>
      </c>
      <c r="B37" s="81">
        <v>18</v>
      </c>
      <c r="C37" s="65">
        <v>0.99</v>
      </c>
      <c r="D37" s="1" t="s">
        <v>160</v>
      </c>
    </row>
    <row r="38" spans="1:4" ht="12.75">
      <c r="A38" s="1" t="s">
        <v>241</v>
      </c>
      <c r="B38" s="81">
        <v>16</v>
      </c>
      <c r="C38" s="65">
        <v>0.97</v>
      </c>
      <c r="D38" s="1" t="s">
        <v>160</v>
      </c>
    </row>
    <row r="39" spans="1:4" ht="12.75">
      <c r="A39" s="1" t="s">
        <v>242</v>
      </c>
      <c r="B39" s="81">
        <v>14</v>
      </c>
      <c r="C39" s="65">
        <v>0.95</v>
      </c>
      <c r="D39" s="1" t="s">
        <v>160</v>
      </c>
    </row>
    <row r="40" spans="1:4" ht="12.75">
      <c r="A40" s="1" t="s">
        <v>243</v>
      </c>
      <c r="B40" s="81">
        <v>12</v>
      </c>
      <c r="C40" s="65">
        <v>0.92</v>
      </c>
      <c r="D40" s="1" t="s">
        <v>160</v>
      </c>
    </row>
    <row r="41" spans="1:4" ht="12.75">
      <c r="A41" s="1" t="s">
        <v>244</v>
      </c>
      <c r="B41" s="81">
        <v>25</v>
      </c>
      <c r="C41" s="65">
        <v>1.02</v>
      </c>
      <c r="D41" s="1" t="s">
        <v>161</v>
      </c>
    </row>
    <row r="42" spans="1:4" ht="12.75">
      <c r="A42" s="1" t="s">
        <v>245</v>
      </c>
      <c r="B42" s="81">
        <v>24</v>
      </c>
      <c r="C42" s="65">
        <v>1.02</v>
      </c>
      <c r="D42" s="1" t="s">
        <v>161</v>
      </c>
    </row>
    <row r="43" spans="1:4" ht="12.75">
      <c r="A43" s="1" t="s">
        <v>246</v>
      </c>
      <c r="B43" s="81">
        <v>23</v>
      </c>
      <c r="C43" s="65">
        <v>1.01</v>
      </c>
      <c r="D43" s="1" t="s">
        <v>161</v>
      </c>
    </row>
    <row r="44" spans="1:4" ht="12.75">
      <c r="A44" s="1" t="s">
        <v>247</v>
      </c>
      <c r="B44" s="81">
        <v>22</v>
      </c>
      <c r="C44" s="65">
        <v>1.01</v>
      </c>
      <c r="D44" s="1" t="s">
        <v>161</v>
      </c>
    </row>
    <row r="45" spans="1:4" ht="12.75">
      <c r="A45" s="1" t="s">
        <v>248</v>
      </c>
      <c r="B45" s="81">
        <v>20</v>
      </c>
      <c r="C45" s="65">
        <v>1</v>
      </c>
      <c r="D45" s="1" t="s">
        <v>161</v>
      </c>
    </row>
    <row r="46" spans="1:4" ht="12.75">
      <c r="A46" s="1" t="s">
        <v>249</v>
      </c>
      <c r="B46" s="81">
        <v>18</v>
      </c>
      <c r="C46" s="65">
        <v>0.98</v>
      </c>
      <c r="D46" s="1" t="s">
        <v>161</v>
      </c>
    </row>
    <row r="47" spans="1:4" ht="12.75">
      <c r="A47" s="1" t="s">
        <v>250</v>
      </c>
      <c r="B47" s="81">
        <v>16</v>
      </c>
      <c r="C47" s="65">
        <v>0.96</v>
      </c>
      <c r="D47" s="1" t="s">
        <v>161</v>
      </c>
    </row>
    <row r="48" spans="1:4" ht="12.75">
      <c r="A48" s="1" t="s">
        <v>252</v>
      </c>
      <c r="B48" s="81">
        <v>14</v>
      </c>
      <c r="C48" s="65">
        <v>0.93</v>
      </c>
      <c r="D48" s="1" t="s">
        <v>161</v>
      </c>
    </row>
    <row r="49" spans="1:4" ht="12.75">
      <c r="A49" s="1" t="s">
        <v>251</v>
      </c>
      <c r="B49" s="81">
        <v>12</v>
      </c>
      <c r="C49" s="65">
        <v>0.89</v>
      </c>
      <c r="D49" s="1" t="s">
        <v>161</v>
      </c>
    </row>
    <row r="50" spans="1:4" ht="12.75">
      <c r="A50" s="1" t="s">
        <v>253</v>
      </c>
      <c r="B50" s="81">
        <v>25</v>
      </c>
      <c r="C50" s="65">
        <v>1</v>
      </c>
      <c r="D50" s="1" t="s">
        <v>162</v>
      </c>
    </row>
    <row r="51" spans="1:4" ht="12.75">
      <c r="A51" s="1" t="s">
        <v>309</v>
      </c>
      <c r="B51" s="81">
        <v>24</v>
      </c>
      <c r="C51" s="65">
        <v>0.99</v>
      </c>
      <c r="D51" s="1" t="s">
        <v>162</v>
      </c>
    </row>
    <row r="52" spans="1:4" ht="12.75">
      <c r="A52" s="1" t="s">
        <v>310</v>
      </c>
      <c r="B52" s="81">
        <v>23</v>
      </c>
      <c r="C52" s="65">
        <v>0.99</v>
      </c>
      <c r="D52" s="1" t="s">
        <v>162</v>
      </c>
    </row>
    <row r="53" spans="1:4" ht="12.75">
      <c r="A53" s="1" t="s">
        <v>311</v>
      </c>
      <c r="B53" s="81">
        <v>22</v>
      </c>
      <c r="C53" s="65">
        <v>0.98</v>
      </c>
      <c r="D53" s="1" t="s">
        <v>162</v>
      </c>
    </row>
    <row r="54" spans="1:4" ht="12.75">
      <c r="A54" s="1" t="s">
        <v>312</v>
      </c>
      <c r="B54" s="81">
        <v>20</v>
      </c>
      <c r="C54" s="65">
        <v>0.96</v>
      </c>
      <c r="D54" s="1" t="s">
        <v>162</v>
      </c>
    </row>
    <row r="55" spans="1:4" ht="12.75">
      <c r="A55" s="1" t="s">
        <v>313</v>
      </c>
      <c r="B55" s="81">
        <v>18</v>
      </c>
      <c r="C55" s="65">
        <v>0.93</v>
      </c>
      <c r="D55" s="1" t="s">
        <v>162</v>
      </c>
    </row>
    <row r="56" spans="1:4" ht="12.75">
      <c r="A56" s="1" t="s">
        <v>314</v>
      </c>
      <c r="B56" s="81">
        <v>16</v>
      </c>
      <c r="C56" s="65">
        <v>0.89</v>
      </c>
      <c r="D56" s="1" t="s">
        <v>162</v>
      </c>
    </row>
    <row r="57" spans="1:4" ht="12.75">
      <c r="A57" s="1" t="s">
        <v>315</v>
      </c>
      <c r="B57" s="81">
        <v>14</v>
      </c>
      <c r="C57" s="65">
        <v>0.85</v>
      </c>
      <c r="D57" s="1" t="s">
        <v>162</v>
      </c>
    </row>
    <row r="58" spans="1:4" ht="12.75">
      <c r="A58" s="1" t="s">
        <v>316</v>
      </c>
      <c r="B58" s="81">
        <v>12</v>
      </c>
      <c r="C58" s="65">
        <v>0.8</v>
      </c>
      <c r="D58" s="1" t="s">
        <v>162</v>
      </c>
    </row>
    <row r="59" spans="1:4" ht="12.75">
      <c r="A59" s="1" t="s">
        <v>254</v>
      </c>
      <c r="B59" s="81">
        <v>25</v>
      </c>
      <c r="C59" s="65">
        <v>0.97</v>
      </c>
      <c r="D59" s="1" t="s">
        <v>181</v>
      </c>
    </row>
    <row r="60" spans="1:4" ht="12.75">
      <c r="A60" s="1" t="s">
        <v>317</v>
      </c>
      <c r="B60" s="81">
        <v>24</v>
      </c>
      <c r="C60" s="65">
        <v>0.97</v>
      </c>
      <c r="D60" s="1" t="s">
        <v>181</v>
      </c>
    </row>
    <row r="61" spans="1:4" ht="12.75">
      <c r="A61" s="1" t="s">
        <v>318</v>
      </c>
      <c r="B61" s="81">
        <v>23</v>
      </c>
      <c r="C61" s="65">
        <v>0.96</v>
      </c>
      <c r="D61" s="1" t="s">
        <v>181</v>
      </c>
    </row>
    <row r="62" spans="1:4" ht="12.75">
      <c r="A62" s="1" t="s">
        <v>319</v>
      </c>
      <c r="B62" s="81">
        <v>22</v>
      </c>
      <c r="C62" s="65">
        <v>0.95</v>
      </c>
      <c r="D62" s="1" t="s">
        <v>181</v>
      </c>
    </row>
    <row r="63" spans="1:4" ht="12.75">
      <c r="A63" s="1" t="s">
        <v>320</v>
      </c>
      <c r="B63" s="81">
        <v>20</v>
      </c>
      <c r="C63" s="65">
        <v>0.92</v>
      </c>
      <c r="D63" s="1" t="s">
        <v>181</v>
      </c>
    </row>
    <row r="64" spans="1:4" ht="12.75">
      <c r="A64" s="1" t="s">
        <v>321</v>
      </c>
      <c r="B64" s="81">
        <v>18</v>
      </c>
      <c r="C64" s="65">
        <v>0.88</v>
      </c>
      <c r="D64" s="1" t="s">
        <v>181</v>
      </c>
    </row>
    <row r="65" spans="1:4" ht="12.75">
      <c r="A65" s="1" t="s">
        <v>322</v>
      </c>
      <c r="B65" s="81">
        <v>16</v>
      </c>
      <c r="C65" s="65">
        <v>0.83</v>
      </c>
      <c r="D65" s="1" t="s">
        <v>181</v>
      </c>
    </row>
    <row r="66" spans="1:4" ht="12.75">
      <c r="A66" s="1" t="s">
        <v>323</v>
      </c>
      <c r="B66" s="81">
        <v>14</v>
      </c>
      <c r="C66" s="65">
        <v>0.78</v>
      </c>
      <c r="D66" s="1" t="s">
        <v>181</v>
      </c>
    </row>
    <row r="67" spans="1:4" ht="12.75">
      <c r="A67" s="1" t="s">
        <v>324</v>
      </c>
      <c r="B67" s="81">
        <v>12</v>
      </c>
      <c r="C67" s="65">
        <v>0.71</v>
      </c>
      <c r="D67" s="1" t="s">
        <v>181</v>
      </c>
    </row>
    <row r="68" spans="1:4" ht="12.75">
      <c r="A68" s="1" t="s">
        <v>255</v>
      </c>
      <c r="B68" s="81">
        <v>25</v>
      </c>
      <c r="C68" s="65">
        <v>1</v>
      </c>
      <c r="D68" s="1" t="s">
        <v>163</v>
      </c>
    </row>
    <row r="69" spans="1:4" ht="12.75">
      <c r="A69" s="1" t="s">
        <v>256</v>
      </c>
      <c r="B69" s="81">
        <v>24</v>
      </c>
      <c r="C69" s="65">
        <v>1</v>
      </c>
      <c r="D69" s="1" t="s">
        <v>163</v>
      </c>
    </row>
    <row r="70" spans="1:4" ht="12.75">
      <c r="A70" s="1" t="s">
        <v>257</v>
      </c>
      <c r="B70" s="81">
        <v>23</v>
      </c>
      <c r="C70" s="65">
        <v>0.99</v>
      </c>
      <c r="D70" s="1" t="s">
        <v>163</v>
      </c>
    </row>
    <row r="71" spans="1:4" ht="12.75">
      <c r="A71" s="1" t="s">
        <v>258</v>
      </c>
      <c r="B71" s="81">
        <v>22</v>
      </c>
      <c r="C71" s="65">
        <v>0.98</v>
      </c>
      <c r="D71" s="1" t="s">
        <v>163</v>
      </c>
    </row>
    <row r="72" spans="1:4" ht="12.75">
      <c r="A72" s="1" t="s">
        <v>259</v>
      </c>
      <c r="B72" s="81">
        <v>20</v>
      </c>
      <c r="C72" s="65">
        <v>0.97</v>
      </c>
      <c r="D72" s="1" t="s">
        <v>163</v>
      </c>
    </row>
    <row r="73" spans="1:4" ht="12.75">
      <c r="A73" s="1" t="s">
        <v>260</v>
      </c>
      <c r="B73" s="81">
        <v>18</v>
      </c>
      <c r="C73" s="65">
        <v>0.93</v>
      </c>
      <c r="D73" s="1" t="s">
        <v>163</v>
      </c>
    </row>
    <row r="74" spans="1:4" ht="12.75">
      <c r="A74" s="1" t="s">
        <v>261</v>
      </c>
      <c r="B74" s="81">
        <v>16</v>
      </c>
      <c r="C74" s="65">
        <v>0.89</v>
      </c>
      <c r="D74" s="1" t="s">
        <v>163</v>
      </c>
    </row>
    <row r="75" spans="1:4" ht="12.75">
      <c r="A75" s="1" t="s">
        <v>262</v>
      </c>
      <c r="B75" s="81">
        <v>14</v>
      </c>
      <c r="C75" s="65">
        <v>0.85</v>
      </c>
      <c r="D75" s="1" t="s">
        <v>163</v>
      </c>
    </row>
    <row r="76" spans="1:4" ht="12.75">
      <c r="A76" s="1" t="s">
        <v>263</v>
      </c>
      <c r="B76" s="81">
        <v>12</v>
      </c>
      <c r="C76" s="65">
        <v>0.8</v>
      </c>
      <c r="D76" s="1" t="s">
        <v>163</v>
      </c>
    </row>
    <row r="77" spans="1:4" ht="12.75">
      <c r="A77" s="1" t="s">
        <v>264</v>
      </c>
      <c r="B77" s="81">
        <v>25</v>
      </c>
      <c r="C77" s="65">
        <v>0.91</v>
      </c>
      <c r="D77" s="1" t="s">
        <v>164</v>
      </c>
    </row>
    <row r="78" spans="1:4" ht="12.75">
      <c r="A78" s="1" t="s">
        <v>265</v>
      </c>
      <c r="B78" s="81">
        <v>24</v>
      </c>
      <c r="C78" s="65">
        <v>0.9</v>
      </c>
      <c r="D78" s="1" t="s">
        <v>164</v>
      </c>
    </row>
    <row r="79" spans="1:4" ht="12.75">
      <c r="A79" s="1" t="s">
        <v>266</v>
      </c>
      <c r="B79" s="81">
        <v>23</v>
      </c>
      <c r="C79" s="65">
        <v>0.88</v>
      </c>
      <c r="D79" s="1" t="s">
        <v>164</v>
      </c>
    </row>
    <row r="80" spans="1:4" ht="12.75">
      <c r="A80" s="1" t="s">
        <v>267</v>
      </c>
      <c r="B80" s="81">
        <v>22</v>
      </c>
      <c r="C80" s="65">
        <v>0.86</v>
      </c>
      <c r="D80" s="1" t="s">
        <v>164</v>
      </c>
    </row>
    <row r="81" spans="1:4" ht="12.75">
      <c r="A81" s="1" t="s">
        <v>268</v>
      </c>
      <c r="B81" s="81">
        <v>20</v>
      </c>
      <c r="C81" s="65">
        <v>0.82</v>
      </c>
      <c r="D81" s="1" t="s">
        <v>164</v>
      </c>
    </row>
    <row r="82" spans="1:4" ht="12.75">
      <c r="A82" s="1" t="s">
        <v>269</v>
      </c>
      <c r="B82" s="81">
        <v>18</v>
      </c>
      <c r="C82" s="65">
        <v>0.75</v>
      </c>
      <c r="D82" s="1" t="s">
        <v>164</v>
      </c>
    </row>
    <row r="83" spans="1:4" ht="12.75">
      <c r="A83" s="1" t="s">
        <v>270</v>
      </c>
      <c r="B83" s="81">
        <v>16</v>
      </c>
      <c r="C83" s="65">
        <v>0.69</v>
      </c>
      <c r="D83" s="1" t="s">
        <v>164</v>
      </c>
    </row>
    <row r="84" spans="1:4" ht="12.75">
      <c r="A84" s="1" t="s">
        <v>271</v>
      </c>
      <c r="B84" s="81">
        <v>14</v>
      </c>
      <c r="C84" s="65">
        <v>0.62</v>
      </c>
      <c r="D84" s="1" t="s">
        <v>164</v>
      </c>
    </row>
    <row r="85" spans="1:4" ht="12.75">
      <c r="A85" s="1" t="s">
        <v>272</v>
      </c>
      <c r="B85" s="81">
        <v>12</v>
      </c>
      <c r="C85" s="65">
        <v>0.54</v>
      </c>
      <c r="D85" s="1" t="s">
        <v>164</v>
      </c>
    </row>
    <row r="86" spans="1:4" ht="12.75">
      <c r="A86" s="1" t="s">
        <v>273</v>
      </c>
      <c r="B86" s="81">
        <v>25</v>
      </c>
      <c r="C86" s="65">
        <v>0.95</v>
      </c>
      <c r="D86" s="1" t="s">
        <v>165</v>
      </c>
    </row>
    <row r="87" spans="1:4" ht="12.75">
      <c r="A87" s="1" t="s">
        <v>274</v>
      </c>
      <c r="B87" s="81">
        <v>24</v>
      </c>
      <c r="C87" s="65">
        <v>0.94</v>
      </c>
      <c r="D87" s="1" t="s">
        <v>165</v>
      </c>
    </row>
    <row r="88" spans="1:4" ht="12.75">
      <c r="A88" s="1" t="s">
        <v>275</v>
      </c>
      <c r="B88" s="81">
        <v>23</v>
      </c>
      <c r="C88" s="65">
        <v>0.92</v>
      </c>
      <c r="D88" s="1" t="s">
        <v>165</v>
      </c>
    </row>
    <row r="89" spans="1:4" ht="12.75">
      <c r="A89" s="1" t="s">
        <v>276</v>
      </c>
      <c r="B89" s="81">
        <v>22</v>
      </c>
      <c r="C89" s="65">
        <v>0.91</v>
      </c>
      <c r="D89" s="1" t="s">
        <v>165</v>
      </c>
    </row>
    <row r="90" spans="1:4" ht="12.75">
      <c r="A90" s="1" t="s">
        <v>277</v>
      </c>
      <c r="B90" s="81">
        <v>20</v>
      </c>
      <c r="C90" s="65">
        <v>0.88</v>
      </c>
      <c r="D90" s="1" t="s">
        <v>165</v>
      </c>
    </row>
    <row r="91" spans="1:4" ht="12.75">
      <c r="A91" s="1" t="s">
        <v>278</v>
      </c>
      <c r="B91" s="81">
        <v>18</v>
      </c>
      <c r="C91" s="65">
        <v>0.82</v>
      </c>
      <c r="D91" s="1" t="s">
        <v>165</v>
      </c>
    </row>
    <row r="92" spans="1:4" ht="12.75">
      <c r="A92" s="1" t="s">
        <v>279</v>
      </c>
      <c r="B92" s="81">
        <v>16</v>
      </c>
      <c r="C92" s="65">
        <v>0.77</v>
      </c>
      <c r="D92" s="1" t="s">
        <v>165</v>
      </c>
    </row>
    <row r="93" spans="1:4" ht="12.75">
      <c r="A93" s="1" t="s">
        <v>280</v>
      </c>
      <c r="B93" s="81">
        <v>14</v>
      </c>
      <c r="C93" s="65">
        <v>0.71</v>
      </c>
      <c r="D93" s="1" t="s">
        <v>165</v>
      </c>
    </row>
    <row r="94" spans="1:4" ht="12.75">
      <c r="A94" s="1" t="s">
        <v>281</v>
      </c>
      <c r="B94" s="81">
        <v>12</v>
      </c>
      <c r="C94" s="65">
        <v>0.63</v>
      </c>
      <c r="D94" s="1" t="s">
        <v>165</v>
      </c>
    </row>
    <row r="95" spans="1:4" ht="12.75">
      <c r="A95" s="1" t="s">
        <v>282</v>
      </c>
      <c r="B95" s="81">
        <v>25</v>
      </c>
      <c r="C95" s="65">
        <v>0.9</v>
      </c>
      <c r="D95" s="1" t="s">
        <v>166</v>
      </c>
    </row>
    <row r="96" spans="1:4" ht="12.75">
      <c r="A96" s="1" t="s">
        <v>283</v>
      </c>
      <c r="B96" s="81">
        <v>24</v>
      </c>
      <c r="C96" s="65">
        <v>0.89</v>
      </c>
      <c r="D96" s="1" t="s">
        <v>166</v>
      </c>
    </row>
    <row r="97" spans="1:4" ht="12.75">
      <c r="A97" s="1" t="s">
        <v>284</v>
      </c>
      <c r="B97" s="81">
        <v>23</v>
      </c>
      <c r="C97" s="65">
        <v>0.87</v>
      </c>
      <c r="D97" s="1" t="s">
        <v>166</v>
      </c>
    </row>
    <row r="98" spans="1:4" ht="12.75">
      <c r="A98" s="1" t="s">
        <v>285</v>
      </c>
      <c r="B98" s="81">
        <v>22</v>
      </c>
      <c r="C98" s="65">
        <v>0.85</v>
      </c>
      <c r="D98" s="1" t="s">
        <v>166</v>
      </c>
    </row>
    <row r="99" spans="1:4" ht="12.75">
      <c r="A99" s="1" t="s">
        <v>286</v>
      </c>
      <c r="B99" s="81">
        <v>20</v>
      </c>
      <c r="C99" s="65">
        <v>0.81</v>
      </c>
      <c r="D99" s="1" t="s">
        <v>166</v>
      </c>
    </row>
    <row r="100" spans="1:4" ht="12.75">
      <c r="A100" s="1" t="s">
        <v>287</v>
      </c>
      <c r="B100" s="81">
        <v>18</v>
      </c>
      <c r="C100" s="65">
        <v>0.74</v>
      </c>
      <c r="D100" s="1" t="s">
        <v>166</v>
      </c>
    </row>
    <row r="101" spans="1:4" ht="12.75">
      <c r="A101" s="1" t="s">
        <v>288</v>
      </c>
      <c r="B101" s="81">
        <v>16</v>
      </c>
      <c r="C101" s="65">
        <v>0.67</v>
      </c>
      <c r="D101" s="1" t="s">
        <v>166</v>
      </c>
    </row>
    <row r="102" spans="1:4" ht="12.75">
      <c r="A102" s="1" t="s">
        <v>289</v>
      </c>
      <c r="B102" s="81">
        <v>14</v>
      </c>
      <c r="C102" s="65">
        <v>0.6</v>
      </c>
      <c r="D102" s="1" t="s">
        <v>166</v>
      </c>
    </row>
    <row r="103" spans="1:4" ht="12.75">
      <c r="A103" s="1" t="s">
        <v>290</v>
      </c>
      <c r="B103" s="81">
        <v>12</v>
      </c>
      <c r="C103" s="65">
        <v>0.52</v>
      </c>
      <c r="D103" s="1" t="s">
        <v>166</v>
      </c>
    </row>
    <row r="104" spans="1:4" ht="12.75">
      <c r="A104" s="1" t="s">
        <v>291</v>
      </c>
      <c r="B104" s="81">
        <v>25</v>
      </c>
      <c r="C104" s="65">
        <v>0.95</v>
      </c>
      <c r="D104" s="1" t="s">
        <v>167</v>
      </c>
    </row>
    <row r="105" spans="1:4" ht="12.75">
      <c r="A105" s="1" t="s">
        <v>292</v>
      </c>
      <c r="B105" s="81">
        <v>24</v>
      </c>
      <c r="C105" s="65">
        <v>0.94</v>
      </c>
      <c r="D105" s="1" t="s">
        <v>167</v>
      </c>
    </row>
    <row r="106" spans="1:4" ht="12.75">
      <c r="A106" s="1" t="s">
        <v>293</v>
      </c>
      <c r="B106" s="81">
        <v>23</v>
      </c>
      <c r="C106" s="65">
        <v>0.92</v>
      </c>
      <c r="D106" s="1" t="s">
        <v>167</v>
      </c>
    </row>
    <row r="107" spans="1:4" ht="12.75">
      <c r="A107" s="1" t="s">
        <v>294</v>
      </c>
      <c r="B107" s="81">
        <v>22</v>
      </c>
      <c r="C107" s="65">
        <v>0.91</v>
      </c>
      <c r="D107" s="1" t="s">
        <v>167</v>
      </c>
    </row>
    <row r="108" spans="1:4" ht="12.75">
      <c r="A108" s="1" t="s">
        <v>295</v>
      </c>
      <c r="B108" s="81">
        <v>20</v>
      </c>
      <c r="C108" s="65">
        <v>0.88</v>
      </c>
      <c r="D108" s="1" t="s">
        <v>167</v>
      </c>
    </row>
    <row r="109" spans="1:4" ht="12.75">
      <c r="A109" s="1" t="s">
        <v>296</v>
      </c>
      <c r="B109" s="81">
        <v>18</v>
      </c>
      <c r="C109" s="65">
        <v>0.82</v>
      </c>
      <c r="D109" s="1" t="s">
        <v>167</v>
      </c>
    </row>
    <row r="110" spans="1:4" ht="12.75">
      <c r="A110" s="1" t="s">
        <v>297</v>
      </c>
      <c r="B110" s="81">
        <v>16</v>
      </c>
      <c r="C110" s="65">
        <v>0.77</v>
      </c>
      <c r="D110" s="1" t="s">
        <v>167</v>
      </c>
    </row>
    <row r="111" spans="1:4" ht="12.75">
      <c r="A111" s="1" t="s">
        <v>298</v>
      </c>
      <c r="B111" s="81">
        <v>14</v>
      </c>
      <c r="C111" s="65">
        <v>0.71</v>
      </c>
      <c r="D111" s="1" t="s">
        <v>167</v>
      </c>
    </row>
    <row r="112" spans="1:4" ht="12.75">
      <c r="A112" s="1" t="s">
        <v>299</v>
      </c>
      <c r="B112" s="81">
        <v>12</v>
      </c>
      <c r="C112" s="65">
        <v>0.63</v>
      </c>
      <c r="D112" s="1" t="s">
        <v>167</v>
      </c>
    </row>
    <row r="113" spans="1:4" ht="12.75">
      <c r="A113" s="1" t="s">
        <v>291</v>
      </c>
      <c r="B113" s="81">
        <v>25</v>
      </c>
      <c r="C113" s="65">
        <v>0.93</v>
      </c>
      <c r="D113" s="1" t="s">
        <v>168</v>
      </c>
    </row>
    <row r="114" spans="1:4" ht="12.75">
      <c r="A114" s="1" t="s">
        <v>292</v>
      </c>
      <c r="B114" s="81">
        <v>24</v>
      </c>
      <c r="C114" s="65">
        <v>0.91</v>
      </c>
      <c r="D114" s="1" t="s">
        <v>168</v>
      </c>
    </row>
    <row r="115" spans="1:4" ht="12.75">
      <c r="A115" s="1" t="s">
        <v>293</v>
      </c>
      <c r="B115" s="81">
        <v>23</v>
      </c>
      <c r="C115" s="65">
        <v>0.9</v>
      </c>
      <c r="D115" s="1" t="s">
        <v>168</v>
      </c>
    </row>
    <row r="116" spans="1:4" ht="12.75">
      <c r="A116" s="1" t="s">
        <v>294</v>
      </c>
      <c r="B116" s="81">
        <v>22</v>
      </c>
      <c r="C116" s="65">
        <v>0.88</v>
      </c>
      <c r="D116" s="1" t="s">
        <v>168</v>
      </c>
    </row>
    <row r="117" spans="1:4" ht="12.75">
      <c r="A117" s="1" t="s">
        <v>295</v>
      </c>
      <c r="B117" s="81">
        <v>20</v>
      </c>
      <c r="C117" s="65">
        <v>0.85</v>
      </c>
      <c r="D117" s="1" t="s">
        <v>168</v>
      </c>
    </row>
    <row r="118" spans="1:4" ht="12.75">
      <c r="A118" s="1" t="s">
        <v>296</v>
      </c>
      <c r="B118" s="81">
        <v>18</v>
      </c>
      <c r="C118" s="65">
        <v>0.78</v>
      </c>
      <c r="D118" s="1" t="s">
        <v>168</v>
      </c>
    </row>
    <row r="119" spans="1:4" ht="12.75">
      <c r="A119" s="1" t="s">
        <v>297</v>
      </c>
      <c r="B119" s="81">
        <v>16</v>
      </c>
      <c r="C119" s="65">
        <v>0.72</v>
      </c>
      <c r="D119" s="1" t="s">
        <v>168</v>
      </c>
    </row>
    <row r="120" spans="1:4" ht="12.75">
      <c r="A120" s="1" t="s">
        <v>298</v>
      </c>
      <c r="B120" s="81">
        <v>14</v>
      </c>
      <c r="C120" s="65">
        <v>0.65</v>
      </c>
      <c r="D120" s="1" t="s">
        <v>168</v>
      </c>
    </row>
    <row r="121" spans="1:4" ht="12.75">
      <c r="A121" s="1" t="s">
        <v>299</v>
      </c>
      <c r="B121" s="81">
        <v>12</v>
      </c>
      <c r="C121" s="65">
        <v>0.57</v>
      </c>
      <c r="D121" s="1" t="s">
        <v>168</v>
      </c>
    </row>
    <row r="122" spans="1:4" ht="12.75">
      <c r="A122" s="1" t="s">
        <v>300</v>
      </c>
      <c r="B122" s="81">
        <v>25</v>
      </c>
      <c r="C122" s="65">
        <v>0.93</v>
      </c>
      <c r="D122" s="1" t="s">
        <v>169</v>
      </c>
    </row>
    <row r="123" spans="1:4" ht="12.75">
      <c r="A123" s="1" t="s">
        <v>301</v>
      </c>
      <c r="B123" s="81">
        <v>24</v>
      </c>
      <c r="C123" s="65">
        <v>0.91</v>
      </c>
      <c r="D123" s="1" t="s">
        <v>169</v>
      </c>
    </row>
    <row r="124" spans="1:4" ht="12.75">
      <c r="A124" s="1" t="s">
        <v>302</v>
      </c>
      <c r="B124" s="81">
        <v>23</v>
      </c>
      <c r="C124" s="65">
        <v>0.9</v>
      </c>
      <c r="D124" s="1" t="s">
        <v>169</v>
      </c>
    </row>
    <row r="125" spans="1:4" ht="12.75">
      <c r="A125" s="1" t="s">
        <v>303</v>
      </c>
      <c r="B125" s="81">
        <v>22</v>
      </c>
      <c r="C125" s="65">
        <v>0.88</v>
      </c>
      <c r="D125" s="1" t="s">
        <v>169</v>
      </c>
    </row>
    <row r="126" spans="1:4" ht="12.75">
      <c r="A126" s="1" t="s">
        <v>304</v>
      </c>
      <c r="B126" s="81">
        <v>20</v>
      </c>
      <c r="C126" s="65">
        <v>0.85</v>
      </c>
      <c r="D126" s="1" t="s">
        <v>169</v>
      </c>
    </row>
    <row r="127" spans="1:4" ht="12.75">
      <c r="A127" s="1" t="s">
        <v>305</v>
      </c>
      <c r="B127" s="81">
        <v>18</v>
      </c>
      <c r="C127" s="65">
        <v>0.78</v>
      </c>
      <c r="D127" s="1" t="s">
        <v>169</v>
      </c>
    </row>
    <row r="128" spans="1:4" ht="12.75">
      <c r="A128" s="1" t="s">
        <v>306</v>
      </c>
      <c r="B128" s="81">
        <v>16</v>
      </c>
      <c r="C128" s="65">
        <v>0.72</v>
      </c>
      <c r="D128" s="1" t="s">
        <v>169</v>
      </c>
    </row>
    <row r="129" spans="1:4" ht="12.75">
      <c r="A129" s="1" t="s">
        <v>307</v>
      </c>
      <c r="B129" s="81">
        <v>14</v>
      </c>
      <c r="C129" s="65">
        <v>0.65</v>
      </c>
      <c r="D129" s="1" t="s">
        <v>169</v>
      </c>
    </row>
    <row r="130" spans="1:4" ht="12.75">
      <c r="A130" s="1" t="s">
        <v>308</v>
      </c>
      <c r="B130" s="81">
        <v>12</v>
      </c>
      <c r="C130" s="65">
        <v>0.57</v>
      </c>
      <c r="D130" s="1" t="s">
        <v>169</v>
      </c>
    </row>
    <row r="131" spans="1:4" ht="12.75">
      <c r="A131" s="1"/>
      <c r="B131" s="81"/>
      <c r="C131" s="65"/>
      <c r="D131" s="1"/>
    </row>
    <row r="132" spans="1:4" ht="12.75">
      <c r="A132" s="1"/>
      <c r="B132" s="81"/>
      <c r="C132" s="65"/>
      <c r="D132" s="1"/>
    </row>
    <row r="133" spans="1:4" ht="12.75">
      <c r="A133" s="1"/>
      <c r="B133" s="81"/>
      <c r="C133" s="65"/>
      <c r="D133" s="1"/>
    </row>
    <row r="134" spans="1:4" ht="12.75">
      <c r="A134" s="1"/>
      <c r="B134" s="81"/>
      <c r="C134" s="65"/>
      <c r="D134" s="1"/>
    </row>
    <row r="135" spans="1:4" ht="12.75">
      <c r="A135" s="1"/>
      <c r="B135" s="81"/>
      <c r="C135" s="65"/>
      <c r="D135" s="1"/>
    </row>
    <row r="136" spans="1:4" ht="12.75">
      <c r="A136" s="1"/>
      <c r="B136" s="81"/>
      <c r="C136" s="65"/>
      <c r="D136" s="1"/>
    </row>
    <row r="137" spans="1:4" ht="12.75">
      <c r="A137" s="1"/>
      <c r="B137" s="81"/>
      <c r="C137" s="65"/>
      <c r="D137" s="1"/>
    </row>
    <row r="138" spans="1:4" ht="12.75">
      <c r="A138" s="1"/>
      <c r="B138" s="81"/>
      <c r="C138" s="65"/>
      <c r="D138" s="1"/>
    </row>
    <row r="139" spans="1:4" ht="12.75">
      <c r="A139" s="1"/>
      <c r="B139" s="81"/>
      <c r="C139" s="65"/>
      <c r="D139" s="1"/>
    </row>
    <row r="140" spans="1:4" ht="12.75">
      <c r="A140" s="1"/>
      <c r="B140" s="81"/>
      <c r="C140" s="65"/>
      <c r="D140" s="1"/>
    </row>
    <row r="141" spans="1:4" ht="12.75">
      <c r="A141" s="1"/>
      <c r="B141" s="81"/>
      <c r="C141" s="65"/>
      <c r="D141" s="1"/>
    </row>
    <row r="142" spans="1:4" ht="12.75">
      <c r="A142" s="1"/>
      <c r="B142" s="81"/>
      <c r="C142" s="65"/>
      <c r="D142" s="1"/>
    </row>
    <row r="143" spans="1:4" ht="12.75">
      <c r="A143" s="1"/>
      <c r="B143" s="81"/>
      <c r="C143" s="65"/>
      <c r="D143" s="1"/>
    </row>
    <row r="144" spans="1:4" ht="12.75">
      <c r="A144" s="1"/>
      <c r="B144" s="81"/>
      <c r="C144" s="65"/>
      <c r="D144" s="1"/>
    </row>
    <row r="145" spans="1:4" ht="12.75">
      <c r="A145" s="1"/>
      <c r="B145" s="3"/>
      <c r="C145" s="65"/>
      <c r="D145" s="1"/>
    </row>
  </sheetData>
  <sheetProtection password="C603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354"/>
  <sheetViews>
    <sheetView zoomScalePageLayoutView="0" workbookViewId="0" topLeftCell="A1">
      <selection activeCell="H18" sqref="H18"/>
    </sheetView>
  </sheetViews>
  <sheetFormatPr defaultColWidth="9.140625" defaultRowHeight="12.75"/>
  <cols>
    <col min="2" max="2" width="14.8515625" style="0" customWidth="1"/>
    <col min="3" max="3" width="20.28125" style="0" customWidth="1"/>
  </cols>
  <sheetData>
    <row r="1" spans="2:19" ht="13.5" thickBot="1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</row>
    <row r="2" spans="2:19" ht="30.75" customHeight="1" thickBot="1">
      <c r="B2" s="105"/>
      <c r="C2" s="103"/>
      <c r="D2" s="89"/>
      <c r="E2" s="75"/>
      <c r="F2" s="75"/>
      <c r="G2" s="75"/>
      <c r="H2" s="75"/>
      <c r="I2" s="75"/>
      <c r="J2" s="75"/>
      <c r="K2" s="102" t="s">
        <v>348</v>
      </c>
      <c r="L2" s="75"/>
      <c r="M2" s="75"/>
      <c r="N2" s="75"/>
      <c r="O2" s="75"/>
      <c r="P2" s="75"/>
      <c r="Q2" s="75"/>
      <c r="R2" s="75"/>
      <c r="S2" s="76"/>
    </row>
    <row r="3" spans="1:19" ht="21" thickBot="1">
      <c r="A3">
        <v>1</v>
      </c>
      <c r="B3" s="104" t="s">
        <v>347</v>
      </c>
      <c r="C3" s="104" t="s">
        <v>346</v>
      </c>
      <c r="D3" s="90">
        <v>10</v>
      </c>
      <c r="E3" s="68">
        <v>11</v>
      </c>
      <c r="F3" s="68">
        <v>12</v>
      </c>
      <c r="G3" s="68">
        <v>13</v>
      </c>
      <c r="H3" s="68">
        <v>14</v>
      </c>
      <c r="I3" s="68">
        <v>15</v>
      </c>
      <c r="J3" s="68">
        <v>16</v>
      </c>
      <c r="K3" s="68">
        <v>17</v>
      </c>
      <c r="L3" s="68">
        <v>18</v>
      </c>
      <c r="M3" s="68">
        <v>19</v>
      </c>
      <c r="N3" s="68">
        <v>20</v>
      </c>
      <c r="O3" s="68">
        <v>21</v>
      </c>
      <c r="P3" s="68">
        <v>22</v>
      </c>
      <c r="Q3" s="68">
        <v>23</v>
      </c>
      <c r="R3" s="68">
        <v>24</v>
      </c>
      <c r="S3" s="37">
        <v>25</v>
      </c>
    </row>
    <row r="4" spans="1:31" ht="12.75">
      <c r="A4">
        <v>2</v>
      </c>
      <c r="B4" s="96">
        <v>0.625</v>
      </c>
      <c r="C4" s="99">
        <v>2</v>
      </c>
      <c r="D4" s="91">
        <v>0.107</v>
      </c>
      <c r="E4" s="91">
        <v>0.135</v>
      </c>
      <c r="F4" s="91">
        <v>0.157</v>
      </c>
      <c r="G4" s="91">
        <v>0.185</v>
      </c>
      <c r="H4" s="91">
        <v>0.209</v>
      </c>
      <c r="I4" s="91">
        <v>0.231</v>
      </c>
      <c r="J4" s="91">
        <v>0.245</v>
      </c>
      <c r="K4" s="91">
        <v>0.259</v>
      </c>
      <c r="L4" s="91">
        <v>0.277</v>
      </c>
      <c r="M4" s="91">
        <v>0.291</v>
      </c>
      <c r="N4" s="91">
        <v>0.305</v>
      </c>
      <c r="O4" s="91">
        <v>0.311</v>
      </c>
      <c r="P4" s="91">
        <v>0.319</v>
      </c>
      <c r="Q4" s="91">
        <v>0.325</v>
      </c>
      <c r="R4" s="91">
        <v>0.331</v>
      </c>
      <c r="S4" s="92">
        <v>0.335</v>
      </c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</row>
    <row r="5" spans="1:31" ht="12.75">
      <c r="A5">
        <v>3</v>
      </c>
      <c r="B5" s="97">
        <v>0.5</v>
      </c>
      <c r="C5" s="100">
        <v>3</v>
      </c>
      <c r="D5" s="65">
        <v>0.232</v>
      </c>
      <c r="E5" s="65">
        <v>0.26</v>
      </c>
      <c r="F5" s="65">
        <v>0.282</v>
      </c>
      <c r="G5" s="65">
        <v>0.31</v>
      </c>
      <c r="H5" s="65">
        <v>0.334</v>
      </c>
      <c r="I5" s="65">
        <v>0.356</v>
      </c>
      <c r="J5" s="65">
        <v>0.37</v>
      </c>
      <c r="K5" s="65">
        <v>0.384</v>
      </c>
      <c r="L5" s="65">
        <v>0.402</v>
      </c>
      <c r="M5" s="65">
        <v>0.416</v>
      </c>
      <c r="N5" s="65">
        <v>0.43</v>
      </c>
      <c r="O5" s="65">
        <v>0.436</v>
      </c>
      <c r="P5" s="65">
        <v>0.444</v>
      </c>
      <c r="Q5" s="65">
        <v>0.45</v>
      </c>
      <c r="R5" s="65">
        <v>0.456</v>
      </c>
      <c r="S5" s="93">
        <v>0.46</v>
      </c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</row>
    <row r="6" spans="1:31" ht="12.75">
      <c r="A6">
        <v>4</v>
      </c>
      <c r="B6" s="97">
        <v>0.375</v>
      </c>
      <c r="C6" s="100">
        <v>4</v>
      </c>
      <c r="D6" s="65">
        <v>0.357</v>
      </c>
      <c r="E6" s="65">
        <v>0.385</v>
      </c>
      <c r="F6" s="65">
        <v>0.407</v>
      </c>
      <c r="G6" s="65">
        <v>0.435</v>
      </c>
      <c r="H6" s="65">
        <v>0.459</v>
      </c>
      <c r="I6" s="65">
        <v>0.481</v>
      </c>
      <c r="J6" s="65">
        <v>0.495</v>
      </c>
      <c r="K6" s="65">
        <v>0.509</v>
      </c>
      <c r="L6" s="65">
        <v>0.527</v>
      </c>
      <c r="M6" s="65">
        <v>0.541</v>
      </c>
      <c r="N6" s="65">
        <v>0.555</v>
      </c>
      <c r="O6" s="65">
        <v>0.561</v>
      </c>
      <c r="P6" s="65">
        <v>0.569</v>
      </c>
      <c r="Q6" s="65">
        <v>0.575</v>
      </c>
      <c r="R6" s="65">
        <v>0.581</v>
      </c>
      <c r="S6" s="93">
        <v>0.585</v>
      </c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</row>
    <row r="7" spans="1:31" ht="12.75">
      <c r="A7">
        <v>5</v>
      </c>
      <c r="B7" s="97">
        <v>0.75</v>
      </c>
      <c r="C7" s="100">
        <v>5</v>
      </c>
      <c r="D7" s="65">
        <v>0.482</v>
      </c>
      <c r="E7" s="65">
        <v>0.515</v>
      </c>
      <c r="F7" s="65">
        <v>0.532</v>
      </c>
      <c r="G7" s="65">
        <v>0.56</v>
      </c>
      <c r="H7" s="65">
        <v>0.584</v>
      </c>
      <c r="I7" s="65">
        <v>0.606</v>
      </c>
      <c r="J7" s="65">
        <v>0.62</v>
      </c>
      <c r="K7" s="65">
        <v>0.634</v>
      </c>
      <c r="L7" s="65">
        <v>0.652</v>
      </c>
      <c r="M7" s="65">
        <v>0.666</v>
      </c>
      <c r="N7" s="65">
        <v>0.68</v>
      </c>
      <c r="O7" s="65">
        <v>0.686</v>
      </c>
      <c r="P7" s="65">
        <v>0.694</v>
      </c>
      <c r="Q7" s="65">
        <v>0.7</v>
      </c>
      <c r="R7" s="65">
        <v>0.706</v>
      </c>
      <c r="S7" s="93">
        <v>0.71</v>
      </c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</row>
    <row r="8" spans="1:31" ht="12.75">
      <c r="A8">
        <v>6</v>
      </c>
      <c r="B8" s="97">
        <v>0.875</v>
      </c>
      <c r="C8" s="100">
        <v>6</v>
      </c>
      <c r="D8" s="65">
        <v>0.607</v>
      </c>
      <c r="E8" s="65">
        <v>0.635</v>
      </c>
      <c r="F8" s="65">
        <v>0.657</v>
      </c>
      <c r="G8" s="65">
        <v>0.685</v>
      </c>
      <c r="H8" s="65">
        <v>0.709</v>
      </c>
      <c r="I8" s="65">
        <v>0.731</v>
      </c>
      <c r="J8" s="65">
        <v>0.745</v>
      </c>
      <c r="K8" s="65">
        <v>0.759</v>
      </c>
      <c r="L8" s="65">
        <v>0.777</v>
      </c>
      <c r="M8" s="65">
        <v>0.791</v>
      </c>
      <c r="N8" s="65">
        <v>0.805</v>
      </c>
      <c r="O8" s="65">
        <v>0.811</v>
      </c>
      <c r="P8" s="65">
        <v>0.819</v>
      </c>
      <c r="Q8" s="65">
        <v>0.825</v>
      </c>
      <c r="R8" s="65">
        <v>0.831</v>
      </c>
      <c r="S8" s="93">
        <v>0.835</v>
      </c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</row>
    <row r="9" spans="1:31" ht="12.75">
      <c r="A9">
        <v>7</v>
      </c>
      <c r="B9" s="97">
        <v>1</v>
      </c>
      <c r="C9" s="100">
        <v>7</v>
      </c>
      <c r="D9" s="65">
        <v>0.732</v>
      </c>
      <c r="E9" s="65">
        <v>0.76</v>
      </c>
      <c r="F9" s="65">
        <v>0.782</v>
      </c>
      <c r="G9" s="65">
        <v>0.81</v>
      </c>
      <c r="H9" s="65">
        <v>0.834</v>
      </c>
      <c r="I9" s="65">
        <v>0.856</v>
      </c>
      <c r="J9" s="65">
        <v>0.87</v>
      </c>
      <c r="K9" s="65">
        <v>0.884</v>
      </c>
      <c r="L9" s="65">
        <v>0.902</v>
      </c>
      <c r="M9" s="65">
        <v>0.916</v>
      </c>
      <c r="N9" s="65">
        <v>0.93</v>
      </c>
      <c r="O9" s="65">
        <v>0.936</v>
      </c>
      <c r="P9" s="65">
        <v>0.944</v>
      </c>
      <c r="Q9" s="65">
        <v>0.95</v>
      </c>
      <c r="R9" s="65">
        <v>0.956</v>
      </c>
      <c r="S9" s="93">
        <v>0.96</v>
      </c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</row>
    <row r="10" spans="1:31" ht="12.75">
      <c r="A10">
        <v>8</v>
      </c>
      <c r="B10" s="97">
        <f>1+0.125</f>
        <v>1.125</v>
      </c>
      <c r="C10" s="100">
        <v>8</v>
      </c>
      <c r="D10" s="65">
        <v>0.857</v>
      </c>
      <c r="E10" s="65">
        <v>0.885</v>
      </c>
      <c r="F10" s="65">
        <v>0.907</v>
      </c>
      <c r="G10" s="65">
        <v>0.935</v>
      </c>
      <c r="H10" s="65">
        <v>0.959</v>
      </c>
      <c r="I10" s="65">
        <v>0.981</v>
      </c>
      <c r="J10" s="65">
        <v>0.995</v>
      </c>
      <c r="K10" s="65">
        <v>1.009</v>
      </c>
      <c r="L10" s="65">
        <v>1.027</v>
      </c>
      <c r="M10" s="65">
        <v>1.041</v>
      </c>
      <c r="N10" s="65">
        <v>1.005</v>
      </c>
      <c r="O10" s="65">
        <v>1.061</v>
      </c>
      <c r="P10" s="65">
        <v>1.069</v>
      </c>
      <c r="Q10" s="65">
        <v>1.075</v>
      </c>
      <c r="R10" s="65">
        <v>1.081</v>
      </c>
      <c r="S10" s="93">
        <v>1.085</v>
      </c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</row>
    <row r="11" spans="1:31" ht="12.75">
      <c r="A11">
        <v>9</v>
      </c>
      <c r="B11" s="97">
        <f>1+0.25</f>
        <v>1.25</v>
      </c>
      <c r="C11" s="100">
        <v>9</v>
      </c>
      <c r="D11" s="65">
        <v>0.982</v>
      </c>
      <c r="E11" s="65">
        <v>1.01</v>
      </c>
      <c r="F11" s="65">
        <v>1.032</v>
      </c>
      <c r="G11" s="65">
        <v>1.06</v>
      </c>
      <c r="H11" s="65">
        <v>1.084</v>
      </c>
      <c r="I11" s="65">
        <v>1.106</v>
      </c>
      <c r="J11" s="65">
        <v>1.12</v>
      </c>
      <c r="K11" s="65">
        <v>1.134</v>
      </c>
      <c r="L11" s="65">
        <v>1.152</v>
      </c>
      <c r="M11" s="65">
        <v>1.166</v>
      </c>
      <c r="N11" s="65">
        <v>1.18</v>
      </c>
      <c r="O11" s="65">
        <v>1.186</v>
      </c>
      <c r="P11" s="65">
        <v>1.194</v>
      </c>
      <c r="Q11" s="65">
        <v>1.2</v>
      </c>
      <c r="R11" s="65">
        <v>1.206</v>
      </c>
      <c r="S11" s="93">
        <v>1.21</v>
      </c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</row>
    <row r="12" spans="1:31" ht="12.75">
      <c r="A12">
        <v>10</v>
      </c>
      <c r="B12" s="97">
        <v>1.5</v>
      </c>
      <c r="C12" s="100">
        <v>10</v>
      </c>
      <c r="D12" s="65">
        <v>1.232</v>
      </c>
      <c r="E12" s="65">
        <v>1.26</v>
      </c>
      <c r="F12" s="65">
        <v>1.282</v>
      </c>
      <c r="G12" s="65">
        <v>1.31</v>
      </c>
      <c r="H12" s="65">
        <v>1.334</v>
      </c>
      <c r="I12" s="65">
        <v>1.356</v>
      </c>
      <c r="J12" s="65">
        <v>1.37</v>
      </c>
      <c r="K12" s="65">
        <v>1.384</v>
      </c>
      <c r="L12" s="65">
        <v>1.402</v>
      </c>
      <c r="M12" s="65">
        <v>1.416</v>
      </c>
      <c r="N12" s="65">
        <v>1.43</v>
      </c>
      <c r="O12" s="65">
        <v>1.436</v>
      </c>
      <c r="P12" s="65">
        <v>1.444</v>
      </c>
      <c r="Q12" s="65">
        <v>1.45</v>
      </c>
      <c r="R12" s="65">
        <v>1.456</v>
      </c>
      <c r="S12" s="93">
        <v>1.46</v>
      </c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</row>
    <row r="13" spans="1:31" ht="13.5" thickBot="1">
      <c r="A13">
        <v>11</v>
      </c>
      <c r="B13" s="98">
        <v>2</v>
      </c>
      <c r="C13" s="101">
        <v>11</v>
      </c>
      <c r="D13" s="94">
        <v>1.732</v>
      </c>
      <c r="E13" s="94">
        <v>1.76</v>
      </c>
      <c r="F13" s="94">
        <v>1.782</v>
      </c>
      <c r="G13" s="94">
        <v>1.781</v>
      </c>
      <c r="H13" s="94">
        <v>1.834</v>
      </c>
      <c r="I13" s="94">
        <v>1.856</v>
      </c>
      <c r="J13" s="94">
        <v>1.87</v>
      </c>
      <c r="K13" s="94">
        <v>1.884</v>
      </c>
      <c r="L13" s="94">
        <v>1.902</v>
      </c>
      <c r="M13" s="94">
        <v>1.916</v>
      </c>
      <c r="N13" s="94">
        <v>1.93</v>
      </c>
      <c r="O13" s="94">
        <v>1.936</v>
      </c>
      <c r="P13" s="94">
        <v>1.944</v>
      </c>
      <c r="Q13" s="94">
        <v>1.95</v>
      </c>
      <c r="R13" s="94">
        <v>1.956</v>
      </c>
      <c r="S13" s="95">
        <v>1.96</v>
      </c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</row>
    <row r="14" spans="2:31" ht="12.75"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</row>
    <row r="15" spans="2:31" ht="12.75"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</row>
    <row r="16" spans="2:31" ht="12.75"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</row>
    <row r="17" spans="2:31" ht="12.75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</row>
    <row r="18" spans="2:31" ht="12.75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</row>
    <row r="19" spans="2:31" ht="12.75">
      <c r="B19" s="64" t="s">
        <v>342</v>
      </c>
      <c r="D19" s="64"/>
      <c r="E19" s="64">
        <f>tube_od</f>
        <v>0.75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</row>
    <row r="20" spans="2:31" ht="12.75">
      <c r="B20" s="64" t="s">
        <v>343</v>
      </c>
      <c r="D20" s="64"/>
      <c r="E20" s="64">
        <f>+tube_gauge</f>
        <v>18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</row>
    <row r="21" spans="2:31" ht="12.75">
      <c r="B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</row>
    <row r="22" spans="2:31" ht="12.75">
      <c r="B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</row>
    <row r="23" spans="2:31" ht="12.75">
      <c r="B23" s="64" t="s">
        <v>344</v>
      </c>
      <c r="D23" s="64"/>
      <c r="E23" s="64">
        <f>VLOOKUP(E19,B4:S13,2,FALSE)</f>
        <v>5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</row>
    <row r="24" spans="2:31" ht="12.75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</row>
    <row r="25" spans="2:31" ht="12.75">
      <c r="B25" s="64" t="s">
        <v>345</v>
      </c>
      <c r="C25" s="64"/>
      <c r="D25" s="64"/>
      <c r="E25" s="64">
        <f>HLOOKUP(E20,D3:S13,E23,FALSE)</f>
        <v>0.652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</row>
    <row r="26" spans="2:31" ht="12.75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</row>
    <row r="27" spans="2:31" ht="12.75"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</row>
    <row r="28" spans="2:31" ht="12.75"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</row>
    <row r="29" spans="2:31" ht="12.75"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</row>
    <row r="30" spans="2:31" ht="12.75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</row>
    <row r="31" spans="2:31" ht="12.75"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</row>
    <row r="32" spans="2:31" ht="12.75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</row>
    <row r="33" spans="2:31" ht="12.75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</row>
    <row r="34" spans="2:31" ht="12.7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</row>
    <row r="35" spans="2:31" ht="12.75"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</row>
    <row r="36" spans="2:31" ht="12.75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</row>
    <row r="37" spans="2:31" ht="12.75"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</row>
    <row r="38" spans="2:31" ht="12.75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</row>
    <row r="39" spans="2:31" ht="12.75"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</row>
    <row r="40" spans="2:31" ht="12.75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</row>
    <row r="41" spans="2:31" ht="12.75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</row>
    <row r="42" spans="2:31" ht="12.75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</row>
    <row r="43" spans="2:31" ht="12.75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</row>
    <row r="44" spans="2:31" ht="12.75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</row>
    <row r="45" spans="2:31" ht="12.75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</row>
    <row r="46" spans="2:31" ht="12.75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</row>
    <row r="47" spans="2:31" ht="12.75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</row>
    <row r="48" spans="2:31" ht="12.75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</row>
    <row r="49" spans="2:31" ht="12.75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</row>
    <row r="50" spans="2:31" ht="12.75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</row>
    <row r="51" spans="2:31" ht="12.75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</row>
    <row r="52" spans="2:31" ht="12.75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</row>
    <row r="53" spans="2:31" ht="12.75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</row>
    <row r="54" spans="2:31" ht="12.75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</row>
    <row r="55" spans="2:31" ht="12.75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</row>
    <row r="56" spans="2:31" ht="12.75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</row>
    <row r="57" spans="2:31" ht="12.75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</row>
    <row r="58" spans="2:31" ht="12.75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</row>
    <row r="59" spans="2:31" ht="12.75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</row>
    <row r="60" spans="2:31" ht="12.75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</row>
    <row r="61" spans="2:31" ht="12.75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</row>
    <row r="62" spans="2:31" ht="12.75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</row>
    <row r="63" spans="2:31" ht="12.75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</row>
    <row r="64" spans="2:31" ht="12.7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</row>
    <row r="65" spans="2:31" ht="12.75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</row>
    <row r="66" spans="2:31" ht="12.75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</row>
    <row r="67" spans="2:31" ht="12.75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</row>
    <row r="68" spans="2:31" ht="12.75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</row>
    <row r="69" spans="2:31" ht="12.75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</row>
    <row r="70" spans="2:31" ht="12.75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</row>
    <row r="71" spans="2:31" ht="12.75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</row>
    <row r="72" spans="2:31" ht="12.75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</row>
    <row r="73" spans="2:31" ht="12.75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</row>
    <row r="74" spans="2:31" ht="12.75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</row>
    <row r="75" spans="2:31" ht="12.75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</row>
    <row r="76" spans="2:31" ht="12.75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</row>
    <row r="77" spans="2:31" ht="12.75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</row>
    <row r="78" spans="2:31" ht="12.75"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</row>
    <row r="79" spans="2:31" ht="12.75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</row>
    <row r="80" spans="2:31" ht="12.75"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</row>
    <row r="81" spans="2:31" ht="12.75"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</row>
    <row r="82" spans="2:31" ht="12.75"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</row>
    <row r="83" spans="2:31" ht="12.75"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</row>
    <row r="84" spans="2:31" ht="12.75"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</row>
    <row r="85" spans="2:31" ht="12.75"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</row>
    <row r="86" spans="2:31" ht="12.75"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</row>
    <row r="87" spans="2:31" ht="12.75"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</row>
    <row r="88" spans="2:31" ht="12.75"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</row>
    <row r="89" spans="2:31" ht="12.75"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</row>
    <row r="90" spans="2:31" ht="12.75"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</row>
    <row r="91" spans="2:31" ht="12.75"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</row>
    <row r="92" spans="2:31" ht="12.75"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</row>
    <row r="93" spans="2:31" ht="12.75"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</row>
    <row r="94" spans="2:31" ht="12.75"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</row>
    <row r="95" spans="2:31" ht="12.75"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</row>
    <row r="96" spans="2:31" ht="12.75"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</row>
    <row r="97" spans="2:31" ht="12.75"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</row>
    <row r="98" spans="2:31" ht="12.75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</row>
    <row r="99" spans="2:31" ht="12.75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</row>
    <row r="100" spans="2:31" ht="12.75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</row>
    <row r="101" spans="2:31" ht="12.75"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</row>
    <row r="102" spans="2:31" ht="12.75"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</row>
    <row r="103" spans="2:31" ht="12.75"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</row>
    <row r="104" spans="2:31" ht="12.75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</row>
    <row r="105" spans="2:31" ht="12.75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</row>
    <row r="106" spans="2:31" ht="12.75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</row>
    <row r="107" spans="2:31" ht="12.75"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</row>
    <row r="108" spans="2:31" ht="12.75"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</row>
    <row r="109" spans="2:31" ht="12.75"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</row>
    <row r="110" spans="2:31" ht="12.75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</row>
    <row r="111" spans="2:31" ht="12.75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</row>
    <row r="112" spans="2:31" ht="12.75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</row>
    <row r="113" spans="2:31" ht="12.75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</row>
    <row r="114" spans="2:31" ht="12.75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</row>
    <row r="115" spans="2:31" ht="12.75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</row>
    <row r="116" spans="2:31" ht="12.75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</row>
    <row r="117" spans="2:31" ht="12.75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</row>
    <row r="118" spans="2:31" ht="12.75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</row>
    <row r="119" spans="2:31" ht="12.75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</row>
    <row r="120" spans="2:31" ht="12.75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</row>
    <row r="121" spans="2:31" ht="12.75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</row>
    <row r="122" spans="2:31" ht="12.75"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</row>
    <row r="123" spans="2:31" ht="12.75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</row>
    <row r="124" spans="2:31" ht="12.75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</row>
    <row r="125" spans="2:31" ht="12.75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</row>
    <row r="126" spans="2:31" ht="12.75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</row>
    <row r="127" spans="2:31" ht="12.75"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</row>
    <row r="128" spans="2:31" ht="12.75"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</row>
    <row r="129" spans="2:31" ht="12.75"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</row>
    <row r="130" spans="2:31" ht="12.75"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</row>
    <row r="131" spans="2:31" ht="12.75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</row>
    <row r="132" spans="2:31" ht="12.75"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</row>
    <row r="133" spans="2:31" ht="12.75"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</row>
    <row r="134" spans="2:31" ht="12.75"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</row>
    <row r="135" spans="2:31" ht="12.75"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</row>
    <row r="136" spans="2:31" ht="12.75"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</row>
    <row r="137" spans="2:31" ht="12.75"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</row>
    <row r="138" spans="2:31" ht="12.75"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</row>
    <row r="139" spans="2:31" ht="12.75"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</row>
    <row r="140" spans="2:31" ht="12.75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</row>
    <row r="141" spans="2:31" ht="12.75"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</row>
    <row r="142" spans="2:31" ht="12.75"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</row>
    <row r="143" spans="2:31" ht="12.75"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</row>
    <row r="144" spans="2:31" ht="12.75"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</row>
    <row r="145" spans="2:31" ht="12.75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</row>
    <row r="146" spans="2:31" ht="12.7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</row>
    <row r="147" spans="2:31" ht="12.7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</row>
    <row r="148" spans="2:31" ht="12.7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</row>
    <row r="149" spans="2:31" ht="12.7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</row>
    <row r="150" spans="2:31" ht="12.7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</row>
    <row r="151" spans="2:31" ht="12.7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</row>
    <row r="152" spans="2:31" ht="12.7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</row>
    <row r="153" spans="2:31" ht="12.7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</row>
    <row r="154" spans="2:31" ht="12.7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</row>
    <row r="155" spans="2:31" ht="12.7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</row>
    <row r="156" spans="2:31" ht="12.7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</row>
    <row r="157" spans="2:31" ht="12.7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</row>
    <row r="158" spans="2:31" ht="12.7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</row>
    <row r="159" spans="2:31" ht="12.7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</row>
    <row r="160" spans="2:31" ht="12.7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</row>
    <row r="161" spans="2:31" ht="12.7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</row>
    <row r="162" spans="2:31" ht="12.7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</row>
    <row r="163" spans="2:31" ht="12.7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</row>
    <row r="164" spans="2:31" ht="12.7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</row>
    <row r="165" spans="2:31" ht="12.7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</row>
    <row r="166" spans="2:31" ht="12.7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</row>
    <row r="167" spans="2:31" ht="12.7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</row>
    <row r="168" spans="2:31" ht="12.7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</row>
    <row r="169" spans="2:31" ht="12.7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</row>
    <row r="170" spans="2:31" ht="12.7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</row>
    <row r="171" spans="2:31" ht="12.7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</row>
    <row r="172" spans="2:31" ht="12.7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</row>
    <row r="173" spans="2:31" ht="12.7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</row>
    <row r="174" spans="2:31" ht="12.7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</row>
    <row r="175" spans="2:31" ht="12.7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</row>
    <row r="176" spans="2:31" ht="12.7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</row>
    <row r="177" spans="2:31" ht="12.7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</row>
    <row r="178" spans="2:31" ht="12.75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</row>
    <row r="179" spans="2:31" ht="12.75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</row>
    <row r="180" spans="2:31" ht="12.75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</row>
    <row r="181" spans="2:31" ht="12.75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</row>
    <row r="182" spans="2:31" ht="12.75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</row>
    <row r="183" spans="2:31" ht="12.75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</row>
    <row r="184" spans="2:31" ht="12.75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</row>
    <row r="185" spans="2:31" ht="12.75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</row>
    <row r="186" spans="2:31" ht="12.75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</row>
    <row r="187" spans="2:31" ht="12.75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</row>
    <row r="188" spans="2:31" ht="12.75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</row>
    <row r="189" spans="2:31" ht="12.75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</row>
    <row r="190" spans="2:31" ht="12.75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</row>
    <row r="191" spans="2:31" ht="12.75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</row>
    <row r="192" spans="2:31" ht="12.75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</row>
    <row r="193" spans="2:31" ht="12.75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</row>
    <row r="194" spans="2:31" ht="12.75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</row>
    <row r="195" spans="2:31" ht="12.75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</row>
    <row r="196" spans="2:31" ht="12.75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</row>
    <row r="197" spans="2:31" ht="12.75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</row>
    <row r="198" spans="2:31" ht="12.75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</row>
    <row r="199" spans="2:31" ht="12.75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</row>
    <row r="200" spans="2:31" ht="12.75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</row>
    <row r="201" spans="2:31" ht="12.75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</row>
    <row r="202" spans="2:31" ht="12.75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</row>
    <row r="203" spans="2:31" ht="12.75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</row>
    <row r="204" spans="2:31" ht="12.75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</row>
    <row r="205" spans="2:31" ht="12.75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</row>
    <row r="206" spans="2:31" ht="12.75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</row>
    <row r="207" spans="2:31" ht="12.75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</row>
    <row r="208" spans="2:31" ht="12.75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</row>
    <row r="209" spans="2:31" ht="12.75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</row>
    <row r="210" spans="2:31" ht="12.75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</row>
    <row r="211" spans="2:31" ht="12.75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</row>
    <row r="212" spans="2:31" ht="12.75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</row>
    <row r="213" spans="2:31" ht="12.75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</row>
    <row r="214" spans="2:31" ht="12.75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</row>
    <row r="215" spans="2:31" ht="12.75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</row>
    <row r="216" spans="2:31" ht="12.75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</row>
    <row r="217" spans="2:31" ht="12.75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</row>
    <row r="218" spans="2:31" ht="12.75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</row>
    <row r="219" spans="2:31" ht="12.7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</row>
    <row r="220" spans="2:31" ht="12.7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</row>
    <row r="221" spans="2:31" ht="12.75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</row>
    <row r="222" spans="2:31" ht="12.75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</row>
    <row r="223" spans="2:31" ht="12.75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</row>
    <row r="224" spans="2:31" ht="12.75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</row>
    <row r="225" spans="2:31" ht="12.75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</row>
    <row r="226" spans="2:31" ht="12.75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</row>
    <row r="227" spans="2:31" ht="12.75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</row>
    <row r="228" spans="2:31" ht="12.75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</row>
    <row r="229" spans="2:31" ht="12.75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</row>
    <row r="230" spans="2:31" ht="12.75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</row>
    <row r="231" spans="2:31" ht="12.75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</row>
    <row r="232" spans="2:31" ht="12.75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</row>
    <row r="233" spans="2:31" ht="12.75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</row>
    <row r="234" spans="2:31" ht="12.75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</row>
    <row r="235" spans="2:31" ht="12.75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</row>
    <row r="236" spans="2:31" ht="12.75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</row>
    <row r="237" spans="2:31" ht="12.75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</row>
    <row r="238" spans="2:31" ht="12.75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</row>
    <row r="239" spans="2:31" ht="12.75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</row>
    <row r="240" spans="2:31" ht="12.75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</row>
    <row r="241" spans="2:31" ht="12.75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</row>
    <row r="242" spans="2:31" ht="12.75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</row>
    <row r="243" spans="2:31" ht="12.75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</row>
    <row r="244" spans="2:31" ht="12.75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</row>
    <row r="245" spans="2:31" ht="12.75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</row>
    <row r="246" spans="2:31" ht="12.75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</row>
    <row r="247" spans="2:31" ht="12.75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</row>
    <row r="248" spans="2:31" ht="12.75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</row>
    <row r="249" spans="2:31" ht="12.75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</row>
    <row r="250" spans="2:31" ht="12.75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</row>
    <row r="251" spans="2:31" ht="12.75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</row>
    <row r="252" spans="2:31" ht="12.75"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</row>
    <row r="253" spans="2:31" ht="12.75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</row>
    <row r="254" spans="2:31" ht="12.75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</row>
    <row r="255" spans="2:31" ht="12.75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</row>
    <row r="256" spans="2:31" ht="12.75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</row>
    <row r="257" spans="2:31" ht="12.75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</row>
    <row r="258" spans="2:31" ht="12.75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</row>
    <row r="259" spans="2:31" ht="12.75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</row>
    <row r="260" spans="2:31" ht="12.75"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</row>
    <row r="261" spans="2:31" ht="12.75"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</row>
    <row r="262" spans="2:31" ht="12.75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</row>
    <row r="263" spans="2:31" ht="12.75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</row>
    <row r="264" spans="2:31" ht="12.75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</row>
    <row r="265" spans="2:31" ht="12.75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</row>
    <row r="266" spans="2:31" ht="12.75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</row>
    <row r="267" spans="2:31" ht="12.75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</row>
    <row r="268" spans="2:31" ht="12.75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</row>
    <row r="269" spans="2:31" ht="12.75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</row>
    <row r="270" spans="2:31" ht="12.75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</row>
    <row r="271" spans="2:31" ht="12.75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</row>
    <row r="272" spans="2:31" ht="12.75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</row>
    <row r="273" spans="2:31" ht="12.75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</row>
    <row r="274" spans="2:31" ht="12.75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</row>
    <row r="275" spans="2:31" ht="12.75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</row>
    <row r="276" spans="2:31" ht="12.75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</row>
    <row r="277" spans="2:31" ht="12.75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</row>
    <row r="278" spans="2:31" ht="12.75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</row>
    <row r="279" spans="2:31" ht="12.75"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</row>
    <row r="280" spans="2:31" ht="12.75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</row>
    <row r="281" spans="2:31" ht="12.75"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</row>
    <row r="282" spans="2:31" ht="12.75"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</row>
    <row r="283" spans="2:31" ht="12.75"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</row>
    <row r="284" spans="2:31" ht="12.75"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</row>
    <row r="285" spans="2:31" ht="12.75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</row>
    <row r="286" spans="2:31" ht="12.75"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</row>
    <row r="287" spans="2:31" ht="12.75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</row>
    <row r="288" spans="2:31" ht="12.75"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</row>
    <row r="289" spans="2:31" ht="12.75"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</row>
    <row r="290" spans="2:31" ht="12.75"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</row>
    <row r="291" spans="2:31" ht="12.75"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</row>
    <row r="292" spans="2:31" ht="12.75"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</row>
    <row r="293" spans="2:31" ht="12.75"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</row>
    <row r="294" spans="2:31" ht="12.75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</row>
    <row r="295" spans="2:31" ht="12.75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</row>
    <row r="296" spans="2:31" ht="12.75"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</row>
    <row r="297" spans="2:31" ht="12.75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</row>
    <row r="298" spans="2:31" ht="12.75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</row>
    <row r="299" spans="2:31" ht="12.75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</row>
    <row r="300" spans="2:31" ht="12.75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</row>
    <row r="301" spans="2:31" ht="12.75"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</row>
    <row r="302" spans="2:31" ht="12.75"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</row>
    <row r="303" spans="2:31" ht="12.75"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</row>
    <row r="304" spans="2:31" ht="12.75"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</row>
    <row r="305" spans="2:31" ht="12.75"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</row>
    <row r="306" spans="2:31" ht="12.75"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</row>
    <row r="307" spans="2:31" ht="12.75"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</row>
    <row r="308" spans="2:31" ht="12.75"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</row>
    <row r="309" spans="2:31" ht="12.75"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</row>
    <row r="310" spans="2:31" ht="12.75"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</row>
    <row r="311" spans="2:31" ht="12.75"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</row>
    <row r="312" spans="2:31" ht="12.75"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</row>
    <row r="313" spans="2:31" ht="12.75"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</row>
    <row r="314" spans="2:31" ht="12.75"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</row>
    <row r="315" spans="2:31" ht="12.75"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</row>
    <row r="316" spans="2:31" ht="12.75"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</row>
    <row r="317" spans="2:31" ht="12.75"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</row>
    <row r="318" spans="2:31" ht="12.75"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</row>
    <row r="319" spans="2:31" ht="12.75"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</row>
    <row r="320" spans="2:31" ht="12.75"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</row>
    <row r="321" spans="2:31" ht="12.75"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</row>
    <row r="322" spans="2:31" ht="12.75"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</row>
    <row r="323" spans="2:31" ht="12.75"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</row>
    <row r="324" spans="2:31" ht="12.75"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</row>
    <row r="325" spans="2:31" ht="12.75"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</row>
    <row r="326" spans="2:31" ht="12.75"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</row>
    <row r="327" spans="2:31" ht="12.75"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</row>
    <row r="328" spans="2:31" ht="12.75"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</row>
    <row r="329" spans="2:31" ht="12.75"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</row>
    <row r="330" spans="2:31" ht="12.75"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</row>
    <row r="331" spans="2:31" ht="12.75"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</row>
    <row r="332" spans="2:31" ht="12.75"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</row>
    <row r="333" spans="2:31" ht="12.75"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</row>
    <row r="334" spans="2:31" ht="12.75"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</row>
    <row r="335" spans="2:31" ht="12.75"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</row>
    <row r="336" spans="2:31" ht="12.75"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</row>
    <row r="337" spans="2:31" ht="12.75"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</row>
    <row r="338" spans="2:31" ht="12.75"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</row>
    <row r="339" spans="2:31" ht="12.75"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</row>
    <row r="340" spans="2:31" ht="12.75"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</row>
    <row r="341" spans="2:31" ht="12.75"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</row>
    <row r="342" spans="2:31" ht="12.75"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</row>
    <row r="343" spans="2:31" ht="12.75"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</row>
    <row r="344" spans="2:31" ht="12.75"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</row>
    <row r="345" spans="2:31" ht="12.75"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</row>
    <row r="346" spans="2:31" ht="12.75"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</row>
    <row r="347" spans="2:31" ht="12.75"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</row>
    <row r="348" spans="2:31" ht="12.75"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</row>
    <row r="349" spans="2:31" ht="12.75"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</row>
    <row r="350" spans="2:31" ht="12.75"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</row>
    <row r="351" spans="2:31" ht="12.75"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</row>
    <row r="352" spans="2:31" ht="12.75"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</row>
    <row r="353" spans="2:31" ht="12.75"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</row>
    <row r="354" spans="2:31" ht="12.75"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</row>
  </sheetData>
  <sheetProtection password="C603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76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13.421875" style="0" customWidth="1"/>
    <col min="2" max="2" width="13.7109375" style="0" customWidth="1"/>
    <col min="3" max="3" width="11.7109375" style="0" customWidth="1"/>
  </cols>
  <sheetData>
    <row r="1" spans="1:3" ht="13.5" thickBot="1">
      <c r="A1">
        <v>1</v>
      </c>
      <c r="B1">
        <v>2</v>
      </c>
      <c r="C1">
        <v>3</v>
      </c>
    </row>
    <row r="2" spans="1:3" ht="14.25" thickBot="1">
      <c r="A2" s="80" t="s">
        <v>186</v>
      </c>
      <c r="B2" s="75"/>
      <c r="C2" s="76"/>
    </row>
    <row r="3" spans="1:3" ht="12.75">
      <c r="A3" s="77" t="s">
        <v>187</v>
      </c>
      <c r="B3" s="73" t="s">
        <v>189</v>
      </c>
      <c r="C3" s="74" t="s">
        <v>191</v>
      </c>
    </row>
    <row r="4" spans="1:3" ht="13.5" thickBot="1">
      <c r="A4" s="78" t="s">
        <v>188</v>
      </c>
      <c r="B4" s="79" t="s">
        <v>33</v>
      </c>
      <c r="C4" s="72" t="s">
        <v>190</v>
      </c>
    </row>
    <row r="5" spans="1:3" ht="12.75">
      <c r="A5" s="71">
        <v>0.5</v>
      </c>
      <c r="B5" s="71">
        <v>58.81</v>
      </c>
      <c r="C5" s="70">
        <v>1256.95</v>
      </c>
    </row>
    <row r="6" spans="1:3" ht="12.75">
      <c r="A6" s="70">
        <v>0.51</v>
      </c>
      <c r="B6" s="70">
        <v>59.37</v>
      </c>
      <c r="C6" s="70">
        <v>1233.61</v>
      </c>
    </row>
    <row r="7" spans="1:3" ht="12.75">
      <c r="A7" s="70">
        <v>0.52</v>
      </c>
      <c r="B7" s="70">
        <v>59.91</v>
      </c>
      <c r="C7" s="70">
        <v>1211.14</v>
      </c>
    </row>
    <row r="8" spans="1:3" ht="12.75">
      <c r="A8" s="70">
        <v>0.53</v>
      </c>
      <c r="B8" s="70">
        <v>60.45</v>
      </c>
      <c r="C8" s="70">
        <v>1189.49</v>
      </c>
    </row>
    <row r="9" spans="1:3" ht="12.75">
      <c r="A9" s="70">
        <v>0.54</v>
      </c>
      <c r="B9" s="70">
        <v>60.97</v>
      </c>
      <c r="C9" s="70">
        <v>1168.63</v>
      </c>
    </row>
    <row r="10" spans="1:3" ht="12.75">
      <c r="A10" s="70">
        <v>0.55</v>
      </c>
      <c r="B10" s="70">
        <v>61.49</v>
      </c>
      <c r="C10" s="70">
        <v>1148.51</v>
      </c>
    </row>
    <row r="11" spans="1:3" ht="12.75">
      <c r="A11" s="70">
        <v>0.56</v>
      </c>
      <c r="B11" s="70">
        <v>62</v>
      </c>
      <c r="C11" s="70">
        <v>1129.09</v>
      </c>
    </row>
    <row r="12" spans="1:3" ht="12.75">
      <c r="A12" s="70">
        <v>0.57</v>
      </c>
      <c r="B12" s="70">
        <v>62.5</v>
      </c>
      <c r="C12" s="70">
        <v>1110.34</v>
      </c>
    </row>
    <row r="13" spans="1:3" ht="12.75">
      <c r="A13" s="70">
        <v>0.58</v>
      </c>
      <c r="B13" s="70">
        <v>63</v>
      </c>
      <c r="C13" s="70">
        <v>1092.21</v>
      </c>
    </row>
    <row r="14" spans="1:3" ht="12.75">
      <c r="A14" s="70">
        <v>0.59</v>
      </c>
      <c r="B14" s="70">
        <v>63.49</v>
      </c>
      <c r="C14" s="70">
        <v>1074.69</v>
      </c>
    </row>
    <row r="15" spans="1:3" ht="12.75">
      <c r="A15" s="70">
        <v>0.6</v>
      </c>
      <c r="B15" s="70">
        <v>63.96</v>
      </c>
      <c r="C15" s="70">
        <v>1057.73</v>
      </c>
    </row>
    <row r="16" spans="1:3" ht="12.75">
      <c r="A16" s="70">
        <v>0.61</v>
      </c>
      <c r="B16" s="70">
        <v>64.44</v>
      </c>
      <c r="C16" s="70">
        <v>1041.32</v>
      </c>
    </row>
    <row r="17" spans="1:3" ht="12.75">
      <c r="A17" s="70">
        <v>0.62</v>
      </c>
      <c r="B17" s="70">
        <v>64.9</v>
      </c>
      <c r="C17" s="70">
        <v>1025.42</v>
      </c>
    </row>
    <row r="18" spans="1:3" ht="12.75">
      <c r="A18" s="70">
        <v>0.63</v>
      </c>
      <c r="B18" s="70">
        <v>65.39</v>
      </c>
      <c r="C18" s="70">
        <v>1010.02</v>
      </c>
    </row>
    <row r="19" spans="1:3" ht="12.75">
      <c r="A19" s="70">
        <v>0.64</v>
      </c>
      <c r="B19" s="70">
        <v>65.82</v>
      </c>
      <c r="C19" s="70">
        <v>995.08</v>
      </c>
    </row>
    <row r="20" spans="1:3" ht="12.75">
      <c r="A20" s="70">
        <v>0.65</v>
      </c>
      <c r="B20" s="70">
        <v>66.26</v>
      </c>
      <c r="C20" s="70">
        <v>980.59</v>
      </c>
    </row>
    <row r="21" spans="1:3" ht="12.75">
      <c r="A21" s="70">
        <v>0.66</v>
      </c>
      <c r="B21" s="70">
        <v>66.7</v>
      </c>
      <c r="C21" s="70">
        <v>966.53</v>
      </c>
    </row>
    <row r="22" spans="1:3" ht="12.75">
      <c r="A22" s="70">
        <v>0.67</v>
      </c>
      <c r="B22" s="70">
        <v>67.14</v>
      </c>
      <c r="C22" s="70">
        <v>952.88</v>
      </c>
    </row>
    <row r="23" spans="1:3" ht="12.75">
      <c r="A23" s="70">
        <v>0.68</v>
      </c>
      <c r="B23" s="70">
        <v>67.57</v>
      </c>
      <c r="C23" s="70">
        <v>939.62</v>
      </c>
    </row>
    <row r="24" spans="1:3" ht="12.75">
      <c r="A24" s="70">
        <v>0.69</v>
      </c>
      <c r="B24" s="70">
        <v>67.99</v>
      </c>
      <c r="C24" s="70">
        <v>926.74</v>
      </c>
    </row>
    <row r="25" spans="1:3" ht="12.75">
      <c r="A25" s="70">
        <v>0.7</v>
      </c>
      <c r="B25" s="70">
        <v>68.41</v>
      </c>
      <c r="C25" s="70">
        <v>914.21</v>
      </c>
    </row>
    <row r="26" spans="1:3" ht="12.75">
      <c r="A26" s="70">
        <v>0.71</v>
      </c>
      <c r="B26" s="70">
        <v>68.82</v>
      </c>
      <c r="C26" s="70">
        <v>902.03</v>
      </c>
    </row>
    <row r="27" spans="1:3" ht="12.75">
      <c r="A27" s="70">
        <v>0.72</v>
      </c>
      <c r="B27" s="70">
        <v>69.23</v>
      </c>
      <c r="C27" s="70">
        <v>890.18</v>
      </c>
    </row>
    <row r="28" spans="1:3" ht="12.75">
      <c r="A28" s="70">
        <v>0.73</v>
      </c>
      <c r="B28" s="70">
        <v>69.64</v>
      </c>
      <c r="C28" s="70">
        <v>878.65</v>
      </c>
    </row>
    <row r="29" spans="1:3" ht="12.75">
      <c r="A29" s="70">
        <v>0.74</v>
      </c>
      <c r="B29" s="70">
        <v>70.03</v>
      </c>
      <c r="C29" s="70">
        <v>867.41</v>
      </c>
    </row>
    <row r="30" spans="1:3" ht="12.75">
      <c r="A30" s="70">
        <v>0.75</v>
      </c>
      <c r="B30" s="70">
        <v>70.43</v>
      </c>
      <c r="C30" s="70">
        <v>856.48</v>
      </c>
    </row>
    <row r="31" spans="1:3" ht="12.75">
      <c r="A31" s="70">
        <v>0.76</v>
      </c>
      <c r="B31" s="70">
        <v>70.82</v>
      </c>
      <c r="C31" s="70">
        <v>845.82</v>
      </c>
    </row>
    <row r="32" spans="1:3" ht="12.75">
      <c r="A32" s="70">
        <v>0.77</v>
      </c>
      <c r="B32" s="70">
        <v>71.2</v>
      </c>
      <c r="C32" s="70">
        <v>835.43</v>
      </c>
    </row>
    <row r="33" spans="1:3" ht="12.75">
      <c r="A33" s="70">
        <v>0.78</v>
      </c>
      <c r="B33" s="70">
        <v>71.58</v>
      </c>
      <c r="C33" s="70">
        <v>825.3</v>
      </c>
    </row>
    <row r="34" spans="1:3" ht="12.75">
      <c r="A34" s="70">
        <v>0.79</v>
      </c>
      <c r="B34" s="70">
        <v>71.96</v>
      </c>
      <c r="C34" s="70">
        <v>815.42</v>
      </c>
    </row>
    <row r="35" spans="1:3" ht="12.75">
      <c r="A35" s="70">
        <v>0.8</v>
      </c>
      <c r="B35" s="70">
        <v>72.33</v>
      </c>
      <c r="C35" s="70">
        <v>805.78</v>
      </c>
    </row>
    <row r="36" spans="1:3" ht="12.75">
      <c r="A36" s="70">
        <v>0.81</v>
      </c>
      <c r="B36" s="70">
        <v>72.7</v>
      </c>
      <c r="C36" s="70">
        <v>796.38</v>
      </c>
    </row>
    <row r="37" spans="1:3" ht="12.75">
      <c r="A37" s="70">
        <v>0.82</v>
      </c>
      <c r="B37" s="70">
        <v>73.06</v>
      </c>
      <c r="C37" s="70">
        <v>787.19</v>
      </c>
    </row>
    <row r="38" spans="1:3" ht="12.75">
      <c r="A38" s="70">
        <v>0.83</v>
      </c>
      <c r="B38" s="70">
        <v>73.42</v>
      </c>
      <c r="C38" s="70">
        <v>778.23</v>
      </c>
    </row>
    <row r="39" spans="1:3" ht="12.75">
      <c r="A39" s="70">
        <v>0.84</v>
      </c>
      <c r="B39" s="70">
        <v>73.78</v>
      </c>
      <c r="C39" s="70">
        <v>769.47</v>
      </c>
    </row>
    <row r="40" spans="1:3" ht="12.75">
      <c r="A40" s="70">
        <v>0.85</v>
      </c>
      <c r="B40" s="70">
        <v>74.13</v>
      </c>
      <c r="C40" s="70">
        <v>760.91</v>
      </c>
    </row>
    <row r="41" spans="1:3" ht="12.75">
      <c r="A41" s="70">
        <v>0.86</v>
      </c>
      <c r="B41" s="70">
        <v>74.48</v>
      </c>
      <c r="C41" s="70">
        <v>752.54</v>
      </c>
    </row>
    <row r="42" spans="1:3" ht="12.75">
      <c r="A42" s="70">
        <v>0.87</v>
      </c>
      <c r="B42" s="70">
        <v>74.83</v>
      </c>
      <c r="C42" s="70">
        <v>744.37</v>
      </c>
    </row>
    <row r="43" spans="1:3" ht="12.75">
      <c r="A43" s="70">
        <v>0.88</v>
      </c>
      <c r="B43" s="70">
        <v>75.17</v>
      </c>
      <c r="C43" s="70">
        <v>736.37</v>
      </c>
    </row>
    <row r="44" spans="1:3" ht="12.75">
      <c r="A44" s="70">
        <v>0.89</v>
      </c>
      <c r="B44" s="70">
        <v>75.51</v>
      </c>
      <c r="C44" s="70">
        <v>728.55</v>
      </c>
    </row>
    <row r="45" spans="1:3" ht="12.75">
      <c r="A45" s="70">
        <v>0.9</v>
      </c>
      <c r="B45" s="70">
        <v>75.84</v>
      </c>
      <c r="C45" s="70">
        <v>720.9</v>
      </c>
    </row>
    <row r="46" spans="1:3" ht="12.75">
      <c r="A46" s="70">
        <v>0.91</v>
      </c>
      <c r="B46" s="70">
        <v>76.18</v>
      </c>
      <c r="C46" s="70">
        <v>713.41</v>
      </c>
    </row>
    <row r="47" spans="1:3" ht="12.75">
      <c r="A47" s="70">
        <v>0.92</v>
      </c>
      <c r="B47" s="70">
        <v>76.51</v>
      </c>
      <c r="C47" s="70">
        <v>706.08</v>
      </c>
    </row>
    <row r="48" spans="1:3" ht="12.75">
      <c r="A48" s="70">
        <v>0.93</v>
      </c>
      <c r="B48" s="70">
        <v>76.83</v>
      </c>
      <c r="C48" s="70">
        <v>698.91</v>
      </c>
    </row>
    <row r="49" spans="1:3" ht="12.75">
      <c r="A49" s="70">
        <v>0.94</v>
      </c>
      <c r="B49" s="70">
        <v>77.15</v>
      </c>
      <c r="C49" s="70">
        <v>691.88</v>
      </c>
    </row>
    <row r="50" spans="1:3" ht="12.75">
      <c r="A50" s="70">
        <v>0.95</v>
      </c>
      <c r="B50" s="70">
        <v>77.47</v>
      </c>
      <c r="C50" s="70">
        <v>685</v>
      </c>
    </row>
    <row r="51" spans="1:3" ht="12.75">
      <c r="A51" s="70">
        <v>0.96</v>
      </c>
      <c r="B51" s="70">
        <v>77.79</v>
      </c>
      <c r="C51" s="70">
        <v>678.26</v>
      </c>
    </row>
    <row r="52" spans="1:3" ht="12.75">
      <c r="A52" s="70">
        <v>0.97</v>
      </c>
      <c r="B52" s="70">
        <v>78.11</v>
      </c>
      <c r="C52" s="70">
        <v>671.65</v>
      </c>
    </row>
    <row r="53" spans="1:3" ht="12.75">
      <c r="A53" s="70">
        <v>0.98</v>
      </c>
      <c r="B53" s="70">
        <v>78.42</v>
      </c>
      <c r="C53" s="70">
        <v>665.17</v>
      </c>
    </row>
    <row r="54" spans="1:3" ht="12.75">
      <c r="A54" s="70">
        <v>0.99</v>
      </c>
      <c r="B54" s="70">
        <v>78.73</v>
      </c>
      <c r="C54" s="70">
        <v>658.83</v>
      </c>
    </row>
    <row r="55" spans="1:3" ht="12.75">
      <c r="A55" s="70">
        <v>1</v>
      </c>
      <c r="B55" s="70">
        <v>79.03</v>
      </c>
      <c r="C55" s="70">
        <v>652.6</v>
      </c>
    </row>
    <row r="56" spans="1:3" ht="12.75">
      <c r="A56" s="70">
        <v>1.01</v>
      </c>
      <c r="B56" s="70">
        <v>79.33</v>
      </c>
      <c r="C56" s="70">
        <v>646.5</v>
      </c>
    </row>
    <row r="57" spans="1:3" ht="12.75">
      <c r="A57" s="70">
        <v>1.02</v>
      </c>
      <c r="B57" s="70">
        <v>79.64</v>
      </c>
      <c r="C57" s="70">
        <v>640.51</v>
      </c>
    </row>
    <row r="58" spans="1:3" ht="12.75">
      <c r="A58" s="70">
        <v>1.03</v>
      </c>
      <c r="B58" s="70">
        <v>79.93</v>
      </c>
      <c r="C58" s="70">
        <v>634.63</v>
      </c>
    </row>
    <row r="59" spans="1:3" ht="12.75">
      <c r="A59" s="70">
        <v>1.04</v>
      </c>
      <c r="B59" s="70">
        <v>80.23</v>
      </c>
      <c r="C59" s="70">
        <v>628.87</v>
      </c>
    </row>
    <row r="60" spans="1:3" ht="12.75">
      <c r="A60" s="70">
        <v>1.05</v>
      </c>
      <c r="B60" s="70">
        <v>80.52</v>
      </c>
      <c r="C60" s="70">
        <v>623.21</v>
      </c>
    </row>
    <row r="61" spans="1:3" ht="12.75">
      <c r="A61" s="70">
        <v>1.06</v>
      </c>
      <c r="B61" s="70">
        <v>80.81</v>
      </c>
      <c r="C61" s="70">
        <v>617.66</v>
      </c>
    </row>
    <row r="62" spans="1:3" ht="12.75">
      <c r="A62" s="70">
        <v>1.07</v>
      </c>
      <c r="B62" s="70">
        <v>81.1</v>
      </c>
      <c r="C62" s="70">
        <v>612.21</v>
      </c>
    </row>
    <row r="63" spans="1:3" ht="12.75">
      <c r="A63" s="70">
        <v>1.08</v>
      </c>
      <c r="B63" s="70">
        <v>81.39</v>
      </c>
      <c r="C63" s="70">
        <v>606.85</v>
      </c>
    </row>
    <row r="64" spans="1:3" ht="12.75">
      <c r="A64" s="70">
        <v>1.09</v>
      </c>
      <c r="B64" s="70">
        <v>81.67</v>
      </c>
      <c r="C64" s="70">
        <v>601.59</v>
      </c>
    </row>
    <row r="65" spans="1:3" ht="12.75">
      <c r="A65" s="70">
        <v>1.1</v>
      </c>
      <c r="B65" s="70">
        <v>81.95</v>
      </c>
      <c r="C65" s="70">
        <v>596.43</v>
      </c>
    </row>
    <row r="66" spans="1:3" ht="12.75">
      <c r="A66" s="70">
        <v>1.11</v>
      </c>
      <c r="B66" s="70">
        <v>82.23</v>
      </c>
      <c r="C66" s="70">
        <v>591.35</v>
      </c>
    </row>
    <row r="67" spans="1:3" ht="12.75">
      <c r="A67" s="70">
        <v>1.12</v>
      </c>
      <c r="B67" s="70">
        <v>82.51</v>
      </c>
      <c r="C67" s="70">
        <v>586.37</v>
      </c>
    </row>
    <row r="68" spans="1:3" ht="12.75">
      <c r="A68" s="70">
        <v>1.13</v>
      </c>
      <c r="B68" s="70">
        <v>82.78</v>
      </c>
      <c r="C68" s="70">
        <v>581.47</v>
      </c>
    </row>
    <row r="69" spans="1:3" ht="12.75">
      <c r="A69" s="70">
        <v>1.14</v>
      </c>
      <c r="B69" s="70">
        <v>83.06</v>
      </c>
      <c r="C69" s="70">
        <v>576.65</v>
      </c>
    </row>
    <row r="70" spans="1:3" ht="12.75">
      <c r="A70" s="70">
        <v>1.15</v>
      </c>
      <c r="B70" s="70">
        <v>83.33</v>
      </c>
      <c r="C70" s="70">
        <v>571.91</v>
      </c>
    </row>
    <row r="71" spans="1:3" ht="12.75">
      <c r="A71" s="70">
        <v>1.16</v>
      </c>
      <c r="B71" s="70">
        <v>83.6</v>
      </c>
      <c r="C71" s="70">
        <v>567.26</v>
      </c>
    </row>
    <row r="72" spans="1:3" ht="12.75">
      <c r="A72" s="70">
        <v>1.17</v>
      </c>
      <c r="B72" s="70">
        <v>83.86</v>
      </c>
      <c r="C72" s="70">
        <v>562.68</v>
      </c>
    </row>
    <row r="73" spans="1:3" ht="12.75">
      <c r="A73" s="70">
        <v>1.18</v>
      </c>
      <c r="B73" s="70">
        <v>84.13</v>
      </c>
      <c r="C73" s="70">
        <v>558.18</v>
      </c>
    </row>
    <row r="74" spans="1:3" ht="12.75">
      <c r="A74" s="70">
        <v>1.19</v>
      </c>
      <c r="B74" s="70">
        <v>84.39</v>
      </c>
      <c r="C74" s="70">
        <v>553.75</v>
      </c>
    </row>
    <row r="75" spans="1:3" ht="12.75">
      <c r="A75" s="70">
        <v>1.2</v>
      </c>
      <c r="B75" s="70">
        <v>84.65</v>
      </c>
      <c r="C75" s="70">
        <v>549.39</v>
      </c>
    </row>
    <row r="76" spans="1:3" ht="12.75">
      <c r="A76" s="70">
        <v>1.21</v>
      </c>
      <c r="B76" s="70">
        <v>84.91</v>
      </c>
      <c r="C76" s="70">
        <v>545.11</v>
      </c>
    </row>
    <row r="77" spans="1:3" ht="12.75">
      <c r="A77" s="70">
        <v>1.22</v>
      </c>
      <c r="B77" s="70">
        <v>85.17</v>
      </c>
      <c r="C77" s="70">
        <v>540.89</v>
      </c>
    </row>
    <row r="78" spans="1:3" ht="12.75">
      <c r="A78" s="70">
        <v>1.23</v>
      </c>
      <c r="B78" s="70">
        <v>85.42</v>
      </c>
      <c r="C78" s="70">
        <v>536.74</v>
      </c>
    </row>
    <row r="79" spans="1:3" ht="12.75">
      <c r="A79" s="70">
        <v>1.24</v>
      </c>
      <c r="B79" s="70">
        <v>85.68</v>
      </c>
      <c r="C79" s="70">
        <v>532.65</v>
      </c>
    </row>
    <row r="80" spans="1:3" ht="12.75">
      <c r="A80" s="70">
        <v>1.25</v>
      </c>
      <c r="B80" s="70">
        <v>85.93</v>
      </c>
      <c r="C80" s="70">
        <v>528.63</v>
      </c>
    </row>
    <row r="81" spans="1:3" ht="12.75">
      <c r="A81" s="70">
        <v>1.26</v>
      </c>
      <c r="B81" s="70">
        <v>86.18</v>
      </c>
      <c r="C81" s="70">
        <v>524.67</v>
      </c>
    </row>
    <row r="82" spans="1:3" ht="12.75">
      <c r="A82" s="70">
        <v>1.27</v>
      </c>
      <c r="B82" s="70">
        <v>86.43</v>
      </c>
      <c r="C82" s="70">
        <v>520.77</v>
      </c>
    </row>
    <row r="83" spans="1:3" ht="12.75">
      <c r="A83" s="70">
        <v>1.28</v>
      </c>
      <c r="B83" s="70">
        <v>86.67</v>
      </c>
      <c r="C83" s="70">
        <v>516.93</v>
      </c>
    </row>
    <row r="84" spans="1:3" ht="12.75">
      <c r="A84" s="70">
        <v>1.29</v>
      </c>
      <c r="B84" s="70">
        <v>86.92</v>
      </c>
      <c r="C84" s="70">
        <v>513.14</v>
      </c>
    </row>
    <row r="85" spans="1:3" ht="12.75">
      <c r="A85" s="70">
        <v>1.3</v>
      </c>
      <c r="B85" s="70">
        <v>87.16</v>
      </c>
      <c r="C85" s="70">
        <v>509.42</v>
      </c>
    </row>
    <row r="86" spans="1:3" ht="12.75">
      <c r="A86" s="70">
        <v>1.31</v>
      </c>
      <c r="B86" s="70">
        <v>87.4</v>
      </c>
      <c r="C86" s="70">
        <v>505.75</v>
      </c>
    </row>
    <row r="87" spans="1:3" ht="12.75">
      <c r="A87" s="70">
        <v>1.32</v>
      </c>
      <c r="B87" s="70">
        <v>87.64</v>
      </c>
      <c r="C87" s="70">
        <v>502.13</v>
      </c>
    </row>
    <row r="88" spans="1:3" ht="12.75">
      <c r="A88" s="70">
        <v>1.33</v>
      </c>
      <c r="B88" s="70">
        <v>87.88</v>
      </c>
      <c r="C88" s="70">
        <v>498.57</v>
      </c>
    </row>
    <row r="89" spans="1:3" ht="12.75">
      <c r="A89" s="70">
        <v>1.34</v>
      </c>
      <c r="B89" s="70">
        <v>88.12</v>
      </c>
      <c r="C89" s="70">
        <v>495.06</v>
      </c>
    </row>
    <row r="90" spans="1:3" ht="12.75">
      <c r="A90" s="70">
        <v>1.35</v>
      </c>
      <c r="B90" s="70">
        <v>88.35</v>
      </c>
      <c r="C90" s="70">
        <v>491.6</v>
      </c>
    </row>
    <row r="91" spans="1:3" ht="12.75">
      <c r="A91" s="70">
        <v>1.36</v>
      </c>
      <c r="B91" s="70">
        <v>88.59</v>
      </c>
      <c r="C91" s="70">
        <v>488.19</v>
      </c>
    </row>
    <row r="92" spans="1:3" ht="12.75">
      <c r="A92" s="70">
        <v>1.37</v>
      </c>
      <c r="B92" s="70">
        <v>88.82</v>
      </c>
      <c r="C92" s="70">
        <v>484.82</v>
      </c>
    </row>
    <row r="93" spans="1:3" ht="12.75">
      <c r="A93" s="70">
        <v>1.38</v>
      </c>
      <c r="B93" s="70">
        <v>89.05</v>
      </c>
      <c r="C93" s="70">
        <v>481.51</v>
      </c>
    </row>
    <row r="94" spans="1:3" ht="12.75">
      <c r="A94" s="70">
        <v>1.39</v>
      </c>
      <c r="B94" s="70">
        <v>89.28</v>
      </c>
      <c r="C94" s="70">
        <v>478.24</v>
      </c>
    </row>
    <row r="95" spans="1:3" ht="12.75">
      <c r="A95" s="70">
        <v>1.4</v>
      </c>
      <c r="B95" s="70">
        <v>89.51</v>
      </c>
      <c r="C95" s="70">
        <v>475.01</v>
      </c>
    </row>
    <row r="96" spans="1:3" ht="12.75">
      <c r="A96" s="70">
        <v>1.41</v>
      </c>
      <c r="B96" s="70">
        <v>89.73</v>
      </c>
      <c r="C96" s="70">
        <v>471.84</v>
      </c>
    </row>
    <row r="97" spans="1:3" ht="12.75">
      <c r="A97" s="70">
        <v>1.42</v>
      </c>
      <c r="B97" s="70">
        <v>89.96</v>
      </c>
      <c r="C97" s="70">
        <v>468.7</v>
      </c>
    </row>
    <row r="98" spans="1:3" ht="12.75">
      <c r="A98" s="70">
        <v>1.43</v>
      </c>
      <c r="B98" s="70">
        <v>90.18</v>
      </c>
      <c r="C98" s="70">
        <v>465.61</v>
      </c>
    </row>
    <row r="99" spans="1:3" ht="12.75">
      <c r="A99" s="70">
        <v>1.44</v>
      </c>
      <c r="B99" s="70">
        <v>90.4</v>
      </c>
      <c r="C99" s="70">
        <v>462.56</v>
      </c>
    </row>
    <row r="100" spans="1:3" ht="12.75">
      <c r="A100" s="70">
        <v>1.45</v>
      </c>
      <c r="B100" s="70">
        <v>90.63</v>
      </c>
      <c r="C100" s="70">
        <v>459.55</v>
      </c>
    </row>
    <row r="101" spans="1:3" ht="12.75">
      <c r="A101" s="70">
        <v>1.46</v>
      </c>
      <c r="B101" s="70">
        <v>90.85</v>
      </c>
      <c r="C101" s="70">
        <v>456.58</v>
      </c>
    </row>
    <row r="102" spans="1:3" ht="12.75">
      <c r="A102" s="70">
        <v>1.47</v>
      </c>
      <c r="B102" s="70">
        <v>91.06</v>
      </c>
      <c r="C102" s="70">
        <v>453.65</v>
      </c>
    </row>
    <row r="103" spans="1:3" ht="12.75">
      <c r="A103" s="70">
        <v>1.48</v>
      </c>
      <c r="B103" s="70">
        <v>91.28</v>
      </c>
      <c r="C103" s="70">
        <v>450.76</v>
      </c>
    </row>
    <row r="104" spans="1:3" ht="12.75">
      <c r="A104" s="70">
        <v>1.49</v>
      </c>
      <c r="B104" s="70">
        <v>91.5</v>
      </c>
      <c r="C104" s="70">
        <v>447.9</v>
      </c>
    </row>
    <row r="105" spans="1:3" ht="12.75">
      <c r="A105" s="70">
        <v>1.5</v>
      </c>
      <c r="B105" s="70">
        <v>91.71</v>
      </c>
      <c r="C105" s="70">
        <v>445.09</v>
      </c>
    </row>
    <row r="106" spans="1:3" ht="12.75">
      <c r="A106" s="70">
        <v>1.51</v>
      </c>
      <c r="B106" s="70">
        <v>91.93</v>
      </c>
      <c r="C106" s="70">
        <v>442.3</v>
      </c>
    </row>
    <row r="107" spans="1:3" ht="12.75">
      <c r="A107" s="70">
        <v>1.52</v>
      </c>
      <c r="B107" s="70">
        <v>92.14</v>
      </c>
      <c r="C107" s="70">
        <v>439.56</v>
      </c>
    </row>
    <row r="108" spans="1:3" ht="12.75">
      <c r="A108" s="70">
        <v>1.53</v>
      </c>
      <c r="B108" s="70">
        <v>92.35</v>
      </c>
      <c r="C108" s="70">
        <v>436.85</v>
      </c>
    </row>
    <row r="109" spans="1:3" ht="12.75">
      <c r="A109" s="70">
        <v>1.54</v>
      </c>
      <c r="B109" s="70">
        <v>92.56</v>
      </c>
      <c r="C109" s="70">
        <v>434.17</v>
      </c>
    </row>
    <row r="110" spans="1:3" ht="12.75">
      <c r="A110" s="70">
        <v>1.55</v>
      </c>
      <c r="B110" s="70">
        <v>92.77</v>
      </c>
      <c r="C110" s="70">
        <v>431.53</v>
      </c>
    </row>
    <row r="111" spans="1:3" ht="12.75">
      <c r="A111" s="70">
        <v>1.56</v>
      </c>
      <c r="B111" s="70">
        <v>92.97</v>
      </c>
      <c r="C111" s="70">
        <v>428.92</v>
      </c>
    </row>
    <row r="112" spans="1:3" ht="12.75">
      <c r="A112" s="70">
        <v>1.57</v>
      </c>
      <c r="B112" s="70">
        <v>93.18</v>
      </c>
      <c r="C112" s="70">
        <v>426.35</v>
      </c>
    </row>
    <row r="113" spans="1:3" ht="12.75">
      <c r="A113" s="70">
        <v>1.58</v>
      </c>
      <c r="B113" s="70">
        <v>93.39</v>
      </c>
      <c r="C113" s="70">
        <v>423.8</v>
      </c>
    </row>
    <row r="114" spans="1:3" ht="12.75">
      <c r="A114" s="70">
        <v>1.59</v>
      </c>
      <c r="B114" s="70">
        <v>93.59</v>
      </c>
      <c r="C114" s="70">
        <v>421.29</v>
      </c>
    </row>
    <row r="115" spans="1:3" ht="12.75">
      <c r="A115" s="70">
        <v>1.6</v>
      </c>
      <c r="B115" s="70">
        <v>93.79</v>
      </c>
      <c r="C115" s="70">
        <v>418.8</v>
      </c>
    </row>
    <row r="116" spans="1:3" ht="12.75">
      <c r="A116" s="70">
        <v>1.61</v>
      </c>
      <c r="B116" s="70">
        <v>94</v>
      </c>
      <c r="C116" s="70">
        <v>416.35</v>
      </c>
    </row>
    <row r="117" spans="1:3" ht="12.75">
      <c r="A117" s="70">
        <v>1.62</v>
      </c>
      <c r="B117" s="70">
        <v>94.2</v>
      </c>
      <c r="C117" s="70">
        <v>413.93</v>
      </c>
    </row>
    <row r="118" spans="1:3" ht="12.75">
      <c r="A118" s="70">
        <v>1.63</v>
      </c>
      <c r="B118" s="70">
        <v>94.4</v>
      </c>
      <c r="C118" s="70">
        <v>411.53</v>
      </c>
    </row>
    <row r="119" spans="1:3" ht="12.75">
      <c r="A119" s="70">
        <v>1.64</v>
      </c>
      <c r="B119" s="70">
        <v>94.59</v>
      </c>
      <c r="C119" s="70">
        <v>409.16</v>
      </c>
    </row>
    <row r="120" spans="1:3" ht="12.75">
      <c r="A120" s="70">
        <v>1.65</v>
      </c>
      <c r="B120" s="70">
        <v>94.79</v>
      </c>
      <c r="C120" s="70">
        <v>406.83</v>
      </c>
    </row>
    <row r="121" spans="1:3" ht="12.75">
      <c r="A121" s="70">
        <v>1.66</v>
      </c>
      <c r="B121" s="70">
        <v>94.99</v>
      </c>
      <c r="C121" s="70">
        <v>404.51</v>
      </c>
    </row>
    <row r="122" spans="1:3" ht="12.75">
      <c r="A122" s="70">
        <v>1.67</v>
      </c>
      <c r="B122" s="70">
        <v>95.18</v>
      </c>
      <c r="C122" s="70">
        <v>402.23</v>
      </c>
    </row>
    <row r="123" spans="1:3" ht="12.75">
      <c r="A123" s="70">
        <v>1.68</v>
      </c>
      <c r="B123" s="70">
        <v>95.38</v>
      </c>
      <c r="C123" s="70">
        <v>399.97</v>
      </c>
    </row>
    <row r="124" spans="1:3" ht="12.75">
      <c r="A124" s="70">
        <v>1.69</v>
      </c>
      <c r="B124" s="70">
        <v>95.37</v>
      </c>
      <c r="C124" s="70">
        <v>397.74</v>
      </c>
    </row>
    <row r="125" spans="1:3" ht="12.75">
      <c r="A125" s="70">
        <v>1.7</v>
      </c>
      <c r="B125" s="70">
        <v>95.77</v>
      </c>
      <c r="C125" s="70">
        <v>395.54</v>
      </c>
    </row>
    <row r="126" spans="1:3" ht="12.75">
      <c r="A126" s="70">
        <v>1.71</v>
      </c>
      <c r="B126" s="70">
        <v>95.96</v>
      </c>
      <c r="C126" s="70">
        <v>393.35</v>
      </c>
    </row>
    <row r="127" spans="1:3" ht="12.75">
      <c r="A127" s="70">
        <v>1.72</v>
      </c>
      <c r="B127" s="70">
        <v>96.15</v>
      </c>
      <c r="C127" s="70">
        <v>391.2</v>
      </c>
    </row>
    <row r="128" spans="1:3" ht="12.75">
      <c r="A128" s="70">
        <v>1.73</v>
      </c>
      <c r="B128" s="70">
        <v>96.34</v>
      </c>
      <c r="C128" s="70">
        <v>389.07</v>
      </c>
    </row>
    <row r="129" spans="1:3" ht="12.75">
      <c r="A129" s="70">
        <v>1.74</v>
      </c>
      <c r="B129" s="70">
        <v>96.53</v>
      </c>
      <c r="C129" s="70">
        <v>386.96</v>
      </c>
    </row>
    <row r="130" spans="1:3" ht="12.75">
      <c r="A130" s="70">
        <v>1.75</v>
      </c>
      <c r="B130" s="70">
        <v>96.71</v>
      </c>
      <c r="C130" s="70">
        <v>384.87</v>
      </c>
    </row>
    <row r="131" spans="1:3" ht="12.75">
      <c r="A131" s="70">
        <v>1.76</v>
      </c>
      <c r="B131" s="70">
        <v>96.9</v>
      </c>
      <c r="C131" s="70">
        <v>382.81</v>
      </c>
    </row>
    <row r="132" spans="1:3" ht="12.75">
      <c r="A132" s="70">
        <v>1.77</v>
      </c>
      <c r="B132" s="70">
        <v>97.09</v>
      </c>
      <c r="C132" s="70">
        <v>380.77</v>
      </c>
    </row>
    <row r="133" spans="1:3" ht="12.75">
      <c r="A133" s="70">
        <v>1.78</v>
      </c>
      <c r="B133" s="70">
        <v>97.27</v>
      </c>
      <c r="C133" s="70">
        <v>378.76</v>
      </c>
    </row>
    <row r="134" spans="1:3" ht="12.75">
      <c r="A134" s="70">
        <v>1.79</v>
      </c>
      <c r="B134" s="70">
        <v>97.46</v>
      </c>
      <c r="C134" s="70">
        <v>376.76</v>
      </c>
    </row>
    <row r="135" spans="1:3" ht="12.75">
      <c r="A135" s="70">
        <v>1.8</v>
      </c>
      <c r="B135" s="70">
        <v>97.64</v>
      </c>
      <c r="C135" s="70">
        <v>374.79</v>
      </c>
    </row>
    <row r="136" spans="1:3" ht="12.75">
      <c r="A136" s="70">
        <v>1.81</v>
      </c>
      <c r="B136" s="70">
        <v>97.82</v>
      </c>
      <c r="C136" s="70">
        <v>372.84</v>
      </c>
    </row>
    <row r="137" spans="1:3" ht="12.75">
      <c r="A137" s="70">
        <v>1.82</v>
      </c>
      <c r="B137" s="70">
        <v>98</v>
      </c>
      <c r="C137" s="70">
        <v>370.9</v>
      </c>
    </row>
    <row r="138" spans="1:3" ht="12.75">
      <c r="A138" s="70">
        <v>1.83</v>
      </c>
      <c r="B138" s="70">
        <v>98.18</v>
      </c>
      <c r="C138" s="70">
        <v>368.99</v>
      </c>
    </row>
    <row r="139" spans="1:3" ht="12.75">
      <c r="A139" s="70">
        <v>1.84</v>
      </c>
      <c r="B139" s="70">
        <v>98.36</v>
      </c>
      <c r="C139" s="70">
        <v>367.1</v>
      </c>
    </row>
    <row r="140" spans="1:3" ht="12.75">
      <c r="A140" s="70">
        <v>1.85</v>
      </c>
      <c r="B140" s="70">
        <v>98.54</v>
      </c>
      <c r="C140" s="70">
        <v>365.23</v>
      </c>
    </row>
    <row r="141" spans="1:3" ht="12.75">
      <c r="A141" s="70">
        <v>1.86</v>
      </c>
      <c r="B141" s="70">
        <v>98.72</v>
      </c>
      <c r="C141" s="70">
        <v>363.38</v>
      </c>
    </row>
    <row r="142" spans="1:3" ht="12.75">
      <c r="A142" s="70">
        <v>1.87</v>
      </c>
      <c r="B142" s="70">
        <v>98.9</v>
      </c>
      <c r="C142" s="70">
        <v>361.55</v>
      </c>
    </row>
    <row r="143" spans="1:3" ht="12.75">
      <c r="A143" s="70">
        <v>1.88</v>
      </c>
      <c r="B143" s="70">
        <v>99.07</v>
      </c>
      <c r="C143" s="70">
        <v>359.74</v>
      </c>
    </row>
    <row r="144" spans="1:3" ht="12.75">
      <c r="A144" s="70">
        <v>1.89</v>
      </c>
      <c r="B144" s="70">
        <v>99.25</v>
      </c>
      <c r="C144" s="70">
        <v>357.94</v>
      </c>
    </row>
    <row r="145" spans="1:3" ht="12.75">
      <c r="A145" s="70">
        <v>1.9</v>
      </c>
      <c r="B145" s="70">
        <v>99.42</v>
      </c>
      <c r="C145" s="70">
        <v>356.17</v>
      </c>
    </row>
    <row r="146" spans="1:3" ht="12.75">
      <c r="A146" s="70">
        <v>1.91</v>
      </c>
      <c r="B146" s="70">
        <v>99.6</v>
      </c>
      <c r="C146" s="70">
        <v>354.41</v>
      </c>
    </row>
    <row r="147" spans="1:3" ht="12.75">
      <c r="A147" s="70">
        <v>1.92</v>
      </c>
      <c r="B147" s="70">
        <v>99.77</v>
      </c>
      <c r="C147" s="70">
        <v>352.67</v>
      </c>
    </row>
    <row r="148" spans="1:3" ht="12.75">
      <c r="A148" s="70">
        <v>1.93</v>
      </c>
      <c r="B148" s="70">
        <v>99.94</v>
      </c>
      <c r="C148" s="70">
        <v>350.95</v>
      </c>
    </row>
    <row r="149" spans="1:3" ht="12.75">
      <c r="A149" s="70">
        <v>1.94</v>
      </c>
      <c r="B149" s="70">
        <v>100.12</v>
      </c>
      <c r="C149" s="70">
        <v>349.29</v>
      </c>
    </row>
    <row r="150" spans="1:3" ht="12.75">
      <c r="A150" s="70">
        <v>1.95</v>
      </c>
      <c r="B150" s="70">
        <v>100.29</v>
      </c>
      <c r="C150" s="70">
        <v>347.55</v>
      </c>
    </row>
    <row r="151" spans="1:3" ht="12.75">
      <c r="A151" s="70">
        <v>1.96</v>
      </c>
      <c r="B151" s="70">
        <v>100.46</v>
      </c>
      <c r="C151" s="70">
        <v>345.88</v>
      </c>
    </row>
    <row r="152" spans="1:3" ht="12.75">
      <c r="A152" s="70">
        <v>1.97</v>
      </c>
      <c r="B152" s="70">
        <v>100.63</v>
      </c>
      <c r="C152" s="70">
        <v>344.23</v>
      </c>
    </row>
    <row r="153" spans="1:3" ht="12.75">
      <c r="A153" s="70">
        <v>1.98</v>
      </c>
      <c r="B153" s="70">
        <v>100.79</v>
      </c>
      <c r="C153" s="70">
        <v>342.59</v>
      </c>
    </row>
    <row r="154" spans="1:3" ht="12.75">
      <c r="A154" s="70">
        <v>1.99</v>
      </c>
      <c r="B154" s="70">
        <v>100.96</v>
      </c>
      <c r="C154" s="70">
        <v>340.97</v>
      </c>
    </row>
    <row r="155" spans="1:3" ht="12.75">
      <c r="A155" s="70">
        <v>2</v>
      </c>
      <c r="B155" s="70">
        <v>101.13</v>
      </c>
      <c r="C155" s="70">
        <v>339.36</v>
      </c>
    </row>
    <row r="156" spans="1:3" ht="12.75">
      <c r="A156" s="70">
        <v>2.01</v>
      </c>
      <c r="B156" s="70">
        <v>101.3</v>
      </c>
      <c r="C156" s="70">
        <v>337.77</v>
      </c>
    </row>
    <row r="157" spans="1:3" ht="12.75">
      <c r="A157" s="70">
        <v>2.02</v>
      </c>
      <c r="B157" s="70">
        <v>101.46</v>
      </c>
      <c r="C157" s="70">
        <v>336.19</v>
      </c>
    </row>
    <row r="158" spans="1:3" ht="12.75">
      <c r="A158" s="70">
        <v>2.03</v>
      </c>
      <c r="B158" s="70">
        <v>101.63</v>
      </c>
      <c r="C158" s="70">
        <v>334.63</v>
      </c>
    </row>
    <row r="159" spans="1:3" ht="12.75">
      <c r="A159" s="70">
        <v>2.04</v>
      </c>
      <c r="B159" s="70">
        <v>101.79</v>
      </c>
      <c r="C159" s="70">
        <v>333.09</v>
      </c>
    </row>
    <row r="160" spans="1:3" ht="12.75">
      <c r="A160" s="70">
        <v>2.05</v>
      </c>
      <c r="B160" s="70">
        <v>101.96</v>
      </c>
      <c r="C160" s="70">
        <v>331.56</v>
      </c>
    </row>
    <row r="161" spans="1:3" ht="12.75">
      <c r="A161" s="70">
        <v>2.06</v>
      </c>
      <c r="B161" s="70">
        <v>102.12</v>
      </c>
      <c r="C161" s="70">
        <v>330.04</v>
      </c>
    </row>
    <row r="162" spans="1:3" ht="12.75">
      <c r="A162" s="70">
        <v>2.07</v>
      </c>
      <c r="B162" s="70">
        <v>102.28</v>
      </c>
      <c r="C162" s="70">
        <v>328.54</v>
      </c>
    </row>
    <row r="163" spans="1:3" ht="12.75">
      <c r="A163" s="70">
        <v>2.08</v>
      </c>
      <c r="B163" s="70">
        <v>102.44</v>
      </c>
      <c r="C163" s="70">
        <v>327.05</v>
      </c>
    </row>
    <row r="164" spans="1:3" ht="12.75">
      <c r="A164" s="70">
        <v>2.09</v>
      </c>
      <c r="B164" s="70">
        <v>102.6</v>
      </c>
      <c r="C164" s="70">
        <v>325.58</v>
      </c>
    </row>
    <row r="165" spans="1:3" ht="12.75">
      <c r="A165" s="70">
        <v>2.1</v>
      </c>
      <c r="B165" s="70">
        <v>102.76</v>
      </c>
      <c r="C165" s="70">
        <v>324.12</v>
      </c>
    </row>
    <row r="166" spans="1:3" ht="12.75">
      <c r="A166" s="70">
        <v>2.11</v>
      </c>
      <c r="B166" s="70">
        <v>102.92</v>
      </c>
      <c r="C166" s="70">
        <v>322.67</v>
      </c>
    </row>
    <row r="167" spans="1:3" ht="12.75">
      <c r="A167" s="70">
        <v>2.12</v>
      </c>
      <c r="B167" s="70">
        <v>103.08</v>
      </c>
      <c r="C167" s="70">
        <v>321.23</v>
      </c>
    </row>
    <row r="168" spans="1:3" ht="12.75">
      <c r="A168" s="70">
        <v>2.13</v>
      </c>
      <c r="B168" s="70">
        <v>103.24</v>
      </c>
      <c r="C168" s="70">
        <v>319.81</v>
      </c>
    </row>
    <row r="169" spans="1:3" ht="12.75">
      <c r="A169" s="70">
        <v>2.14</v>
      </c>
      <c r="B169" s="70">
        <v>103.4</v>
      </c>
      <c r="C169" s="70">
        <v>318.4</v>
      </c>
    </row>
    <row r="170" spans="1:3" ht="12.75">
      <c r="A170" s="70">
        <v>2.15</v>
      </c>
      <c r="B170" s="70">
        <v>103.56</v>
      </c>
      <c r="C170" s="70">
        <v>317.01</v>
      </c>
    </row>
    <row r="171" spans="1:3" ht="12.75">
      <c r="A171" s="70">
        <v>2.16</v>
      </c>
      <c r="B171" s="70">
        <v>103.71</v>
      </c>
      <c r="C171" s="70">
        <v>315.63</v>
      </c>
    </row>
    <row r="172" spans="1:3" ht="12.75">
      <c r="A172" s="70">
        <v>2.17</v>
      </c>
      <c r="B172" s="70">
        <v>103.87</v>
      </c>
      <c r="C172" s="70">
        <v>314.26</v>
      </c>
    </row>
    <row r="173" spans="1:3" ht="12.75">
      <c r="A173" s="70">
        <v>2.18</v>
      </c>
      <c r="B173" s="70">
        <v>104.02</v>
      </c>
      <c r="C173" s="70">
        <v>312.9</v>
      </c>
    </row>
    <row r="174" spans="1:3" ht="12.75">
      <c r="A174" s="70">
        <v>2.19</v>
      </c>
      <c r="B174" s="70">
        <v>104.18</v>
      </c>
      <c r="C174" s="70">
        <v>311.55</v>
      </c>
    </row>
    <row r="175" spans="1:3" ht="12.75">
      <c r="A175" s="70">
        <v>2.2</v>
      </c>
      <c r="B175" s="70">
        <v>104.33</v>
      </c>
      <c r="C175" s="70">
        <v>310.22</v>
      </c>
    </row>
    <row r="176" spans="1:3" ht="12.75">
      <c r="A176" s="70">
        <v>2.21</v>
      </c>
      <c r="B176" s="70">
        <v>104.48</v>
      </c>
      <c r="C176" s="70">
        <v>308.9</v>
      </c>
    </row>
    <row r="177" spans="1:3" ht="12.75">
      <c r="A177" s="70">
        <v>2.22</v>
      </c>
      <c r="B177" s="70">
        <v>104.64</v>
      </c>
      <c r="C177" s="70">
        <v>307.59</v>
      </c>
    </row>
    <row r="178" spans="1:3" ht="12.75">
      <c r="A178" s="70">
        <v>2.23</v>
      </c>
      <c r="B178" s="70">
        <v>104.79</v>
      </c>
      <c r="C178" s="70">
        <v>306.29</v>
      </c>
    </row>
    <row r="179" spans="1:3" ht="12.75">
      <c r="A179" s="70">
        <v>2.24</v>
      </c>
      <c r="B179" s="70">
        <v>107.94</v>
      </c>
      <c r="C179" s="70">
        <v>305</v>
      </c>
    </row>
    <row r="180" spans="1:3" ht="12.75">
      <c r="A180" s="70">
        <v>2.25</v>
      </c>
      <c r="B180" s="70">
        <v>105.09</v>
      </c>
      <c r="C180" s="70">
        <v>303.72</v>
      </c>
    </row>
    <row r="181" spans="1:3" ht="12.75">
      <c r="A181" s="70">
        <v>2.26</v>
      </c>
      <c r="B181" s="70">
        <v>105.24</v>
      </c>
      <c r="C181" s="70">
        <v>302.46</v>
      </c>
    </row>
    <row r="182" spans="1:3" ht="12.75">
      <c r="A182" s="70">
        <v>2.27</v>
      </c>
      <c r="B182" s="70">
        <v>105.39</v>
      </c>
      <c r="C182" s="70">
        <v>301.2</v>
      </c>
    </row>
    <row r="183" spans="1:3" ht="12.75">
      <c r="A183" s="70">
        <v>2.28</v>
      </c>
      <c r="B183" s="70">
        <v>105.54</v>
      </c>
      <c r="C183" s="70">
        <v>299.96</v>
      </c>
    </row>
    <row r="184" spans="1:3" ht="12.75">
      <c r="A184" s="70">
        <v>2.29</v>
      </c>
      <c r="B184" s="70">
        <v>105.69</v>
      </c>
      <c r="C184" s="70">
        <v>298.72</v>
      </c>
    </row>
    <row r="185" spans="1:3" ht="12.75">
      <c r="A185" s="70">
        <v>2.3</v>
      </c>
      <c r="B185" s="70">
        <v>105.84</v>
      </c>
      <c r="C185" s="70">
        <v>297.5</v>
      </c>
    </row>
    <row r="186" spans="1:3" ht="12.75">
      <c r="A186" s="70">
        <v>2.31</v>
      </c>
      <c r="B186" s="70">
        <v>105.99</v>
      </c>
      <c r="C186" s="70">
        <v>296.29</v>
      </c>
    </row>
    <row r="187" spans="1:3" ht="12.75">
      <c r="A187" s="70">
        <v>2.32</v>
      </c>
      <c r="B187" s="70">
        <v>106.13</v>
      </c>
      <c r="C187" s="70">
        <v>295.08</v>
      </c>
    </row>
    <row r="188" spans="1:3" ht="12.75">
      <c r="A188" s="70">
        <v>2.33</v>
      </c>
      <c r="B188" s="70">
        <v>106.28</v>
      </c>
      <c r="C188" s="70">
        <v>293.89</v>
      </c>
    </row>
    <row r="189" spans="1:3" ht="12.75">
      <c r="A189" s="70">
        <v>2.34</v>
      </c>
      <c r="B189" s="70">
        <v>106.43</v>
      </c>
      <c r="C189" s="70">
        <v>292.71</v>
      </c>
    </row>
    <row r="190" spans="1:3" ht="12.75">
      <c r="A190" s="70">
        <v>2.35</v>
      </c>
      <c r="B190" s="70">
        <v>106.57</v>
      </c>
      <c r="C190" s="70">
        <v>291.53</v>
      </c>
    </row>
    <row r="191" spans="1:3" ht="12.75">
      <c r="A191" s="70">
        <v>2.36</v>
      </c>
      <c r="B191" s="70">
        <v>106.72</v>
      </c>
      <c r="C191" s="70">
        <v>290.37</v>
      </c>
    </row>
    <row r="192" spans="1:3" ht="12.75">
      <c r="A192" s="70">
        <v>2.37</v>
      </c>
      <c r="B192" s="70">
        <v>106.86</v>
      </c>
      <c r="C192" s="70">
        <v>289.22</v>
      </c>
    </row>
    <row r="193" spans="1:3" ht="12.75">
      <c r="A193" s="70">
        <v>2.38</v>
      </c>
      <c r="B193" s="70">
        <v>107</v>
      </c>
      <c r="C193" s="70">
        <v>288.07</v>
      </c>
    </row>
    <row r="194" spans="1:3" ht="12.75">
      <c r="A194" s="70">
        <v>2.39</v>
      </c>
      <c r="B194" s="70">
        <v>107.15</v>
      </c>
      <c r="C194" s="70">
        <v>286.94</v>
      </c>
    </row>
    <row r="195" spans="1:3" ht="12.75">
      <c r="A195" s="70">
        <v>2.4</v>
      </c>
      <c r="B195" s="70">
        <v>107.29</v>
      </c>
      <c r="C195" s="70">
        <v>285.81</v>
      </c>
    </row>
    <row r="196" spans="1:3" ht="12.75">
      <c r="A196" s="70">
        <v>2.41</v>
      </c>
      <c r="B196" s="70">
        <v>107.43</v>
      </c>
      <c r="C196" s="70">
        <v>284.69</v>
      </c>
    </row>
    <row r="197" spans="1:3" ht="12.75">
      <c r="A197" s="70">
        <v>2.42</v>
      </c>
      <c r="B197" s="70">
        <v>107.57</v>
      </c>
      <c r="C197" s="70">
        <v>283.59</v>
      </c>
    </row>
    <row r="198" spans="1:3" ht="12.75">
      <c r="A198" s="70">
        <v>2.43</v>
      </c>
      <c r="B198" s="70">
        <v>107.72</v>
      </c>
      <c r="C198" s="70">
        <v>282.49</v>
      </c>
    </row>
    <row r="199" spans="1:3" ht="12.75">
      <c r="A199" s="70">
        <v>2.44</v>
      </c>
      <c r="B199" s="70">
        <v>107.86</v>
      </c>
      <c r="C199" s="70">
        <v>281.4</v>
      </c>
    </row>
    <row r="200" spans="1:3" ht="12.75">
      <c r="A200" s="70">
        <v>2.45</v>
      </c>
      <c r="B200" s="70">
        <v>108</v>
      </c>
      <c r="C200" s="70">
        <v>280.32</v>
      </c>
    </row>
    <row r="201" spans="1:3" ht="12.75">
      <c r="A201" s="70">
        <v>2.46</v>
      </c>
      <c r="B201" s="70">
        <v>108.14</v>
      </c>
      <c r="C201" s="70">
        <v>279.24</v>
      </c>
    </row>
    <row r="202" spans="1:3" ht="12.75">
      <c r="A202" s="70">
        <v>2.47</v>
      </c>
      <c r="B202" s="70">
        <v>108.28</v>
      </c>
      <c r="C202" s="70">
        <v>278.18</v>
      </c>
    </row>
    <row r="203" spans="1:3" ht="12.75">
      <c r="A203" s="70">
        <v>2.48</v>
      </c>
      <c r="B203" s="70">
        <v>108.42</v>
      </c>
      <c r="C203" s="70">
        <v>277.12</v>
      </c>
    </row>
    <row r="204" spans="1:3" ht="12.75">
      <c r="A204" s="70">
        <v>2.49</v>
      </c>
      <c r="B204" s="70">
        <v>108.55</v>
      </c>
      <c r="C204" s="70">
        <v>276.07</v>
      </c>
    </row>
    <row r="205" spans="1:3" ht="12.75">
      <c r="A205" s="70">
        <v>2.5</v>
      </c>
      <c r="B205" s="70">
        <v>108.69</v>
      </c>
      <c r="C205" s="70">
        <v>275.03</v>
      </c>
    </row>
    <row r="206" spans="1:3" ht="12.75">
      <c r="A206" s="70">
        <v>2.51</v>
      </c>
      <c r="B206" s="70">
        <v>108.83</v>
      </c>
      <c r="C206" s="70">
        <v>274</v>
      </c>
    </row>
    <row r="207" spans="1:3" ht="12.75">
      <c r="A207" s="70">
        <v>2.52</v>
      </c>
      <c r="B207" s="70">
        <v>108.97</v>
      </c>
      <c r="C207" s="70">
        <v>272.98</v>
      </c>
    </row>
    <row r="208" spans="1:3" ht="12.75">
      <c r="A208" s="70">
        <v>2.53</v>
      </c>
      <c r="B208" s="70">
        <v>109.1</v>
      </c>
      <c r="C208" s="70">
        <v>271.96</v>
      </c>
    </row>
    <row r="209" spans="1:3" ht="12.75">
      <c r="A209" s="70">
        <v>2.54</v>
      </c>
      <c r="B209" s="70">
        <v>109.24</v>
      </c>
      <c r="C209" s="70">
        <v>270.96</v>
      </c>
    </row>
    <row r="210" spans="1:3" ht="12.75">
      <c r="A210" s="70">
        <v>2.55</v>
      </c>
      <c r="B210" s="70">
        <v>109.37</v>
      </c>
      <c r="C210" s="70">
        <v>269.95</v>
      </c>
    </row>
    <row r="211" spans="1:3" ht="12.75">
      <c r="A211" s="70">
        <v>2.56</v>
      </c>
      <c r="B211" s="70">
        <v>109.51</v>
      </c>
      <c r="C211" s="70">
        <v>268.96</v>
      </c>
    </row>
    <row r="212" spans="1:3" ht="12.75">
      <c r="A212" s="70">
        <v>2.57</v>
      </c>
      <c r="B212" s="70">
        <v>109.64</v>
      </c>
      <c r="C212" s="70">
        <v>267.98</v>
      </c>
    </row>
    <row r="213" spans="1:3" ht="12.75">
      <c r="A213" s="70">
        <v>2.58</v>
      </c>
      <c r="B213" s="70">
        <v>109.78</v>
      </c>
      <c r="C213" s="70">
        <v>267</v>
      </c>
    </row>
    <row r="214" spans="1:3" ht="12.75">
      <c r="A214" s="70">
        <v>2.59</v>
      </c>
      <c r="B214" s="70">
        <v>109.91</v>
      </c>
      <c r="C214" s="70">
        <v>266.03</v>
      </c>
    </row>
    <row r="215" spans="1:3" ht="12.75">
      <c r="A215" s="70">
        <v>2.6</v>
      </c>
      <c r="B215" s="70">
        <v>110.04</v>
      </c>
      <c r="C215" s="70">
        <v>265.06</v>
      </c>
    </row>
    <row r="216" spans="1:3" ht="12.75">
      <c r="A216" s="70">
        <v>2.61</v>
      </c>
      <c r="B216" s="70">
        <v>110.18</v>
      </c>
      <c r="C216" s="70">
        <v>264.11</v>
      </c>
    </row>
    <row r="217" spans="1:3" ht="12.75">
      <c r="A217" s="70">
        <v>2.62</v>
      </c>
      <c r="B217" s="70">
        <v>110.31</v>
      </c>
      <c r="C217" s="70">
        <v>263.16</v>
      </c>
    </row>
    <row r="218" spans="1:3" ht="12.75">
      <c r="A218" s="70">
        <v>2.63</v>
      </c>
      <c r="B218" s="70">
        <v>110.44</v>
      </c>
      <c r="C218" s="70">
        <v>262.22</v>
      </c>
    </row>
    <row r="219" spans="1:3" ht="12.75">
      <c r="A219" s="70">
        <v>2.64</v>
      </c>
      <c r="B219" s="70">
        <v>110.57</v>
      </c>
      <c r="C219" s="70">
        <v>261.28</v>
      </c>
    </row>
    <row r="220" spans="1:3" ht="12.75">
      <c r="A220" s="70">
        <v>2.65</v>
      </c>
      <c r="B220" s="70">
        <v>110.7</v>
      </c>
      <c r="C220" s="70">
        <v>260.35</v>
      </c>
    </row>
    <row r="221" spans="1:3" ht="12.75">
      <c r="A221" s="70">
        <v>2.68</v>
      </c>
      <c r="B221" s="70">
        <v>110.84</v>
      </c>
      <c r="C221" s="70">
        <v>259.43</v>
      </c>
    </row>
    <row r="222" spans="1:3" ht="12.75">
      <c r="A222" s="70">
        <v>2.67</v>
      </c>
      <c r="B222" s="70">
        <v>110.97</v>
      </c>
      <c r="C222" s="70">
        <v>258.52</v>
      </c>
    </row>
    <row r="223" spans="1:3" ht="12.75">
      <c r="A223" s="70">
        <v>2.68</v>
      </c>
      <c r="B223" s="70">
        <v>111.1</v>
      </c>
      <c r="C223" s="70">
        <v>257.61</v>
      </c>
    </row>
    <row r="224" spans="1:3" ht="12.75">
      <c r="A224" s="70">
        <v>2.69</v>
      </c>
      <c r="B224" s="70">
        <v>111.22</v>
      </c>
      <c r="C224" s="70">
        <v>256.71</v>
      </c>
    </row>
    <row r="225" spans="1:3" ht="12.75">
      <c r="A225" s="70">
        <v>2.7</v>
      </c>
      <c r="B225" s="70">
        <v>111.35</v>
      </c>
      <c r="C225" s="70">
        <v>255.81</v>
      </c>
    </row>
    <row r="226" spans="1:3" ht="12.75">
      <c r="A226" s="70">
        <v>2.71</v>
      </c>
      <c r="B226" s="70">
        <v>111.48</v>
      </c>
      <c r="C226" s="70">
        <v>254.92</v>
      </c>
    </row>
    <row r="227" spans="1:3" ht="12.75">
      <c r="A227" s="70">
        <v>2.72</v>
      </c>
      <c r="B227" s="70">
        <v>111.61</v>
      </c>
      <c r="C227" s="70">
        <v>254.04</v>
      </c>
    </row>
    <row r="228" spans="1:3" ht="12.75">
      <c r="A228" s="70">
        <v>2.73</v>
      </c>
      <c r="B228" s="70">
        <v>111.74</v>
      </c>
      <c r="C228" s="70">
        <v>253.17</v>
      </c>
    </row>
    <row r="229" spans="1:3" ht="12.75">
      <c r="A229" s="70">
        <v>2.74</v>
      </c>
      <c r="B229" s="70">
        <v>111.87</v>
      </c>
      <c r="C229" s="70">
        <v>252.3</v>
      </c>
    </row>
    <row r="230" spans="1:3" ht="12.75">
      <c r="A230" s="70">
        <v>2.75</v>
      </c>
      <c r="B230" s="70">
        <v>111.97</v>
      </c>
      <c r="C230" s="70">
        <v>251.43</v>
      </c>
    </row>
    <row r="231" spans="1:3" ht="12.75">
      <c r="A231" s="70">
        <v>2.76</v>
      </c>
      <c r="B231" s="70">
        <v>112.12</v>
      </c>
      <c r="C231" s="70">
        <v>250.58</v>
      </c>
    </row>
    <row r="232" spans="1:3" ht="12.75">
      <c r="A232" s="70">
        <v>2.77</v>
      </c>
      <c r="B232" s="70">
        <v>112.25</v>
      </c>
      <c r="C232" s="70">
        <v>249.72</v>
      </c>
    </row>
    <row r="233" spans="1:3" ht="12.75">
      <c r="A233" s="70">
        <v>2.78</v>
      </c>
      <c r="B233" s="70">
        <v>112.37</v>
      </c>
      <c r="C233" s="70">
        <v>248.88</v>
      </c>
    </row>
    <row r="234" spans="1:3" ht="12.75">
      <c r="A234" s="70">
        <v>2.79</v>
      </c>
      <c r="B234" s="70">
        <v>112.5</v>
      </c>
      <c r="C234" s="70">
        <v>248.04</v>
      </c>
    </row>
    <row r="235" spans="1:3" ht="12.75">
      <c r="A235" s="70">
        <v>2.8</v>
      </c>
      <c r="B235" s="70">
        <v>112.62</v>
      </c>
      <c r="C235" s="70">
        <v>247.21</v>
      </c>
    </row>
    <row r="236" spans="1:3" ht="12.75">
      <c r="A236" s="70">
        <v>2.81</v>
      </c>
      <c r="B236" s="70">
        <v>112.75</v>
      </c>
      <c r="C236" s="70">
        <v>246.38</v>
      </c>
    </row>
    <row r="237" spans="1:3" ht="12.75">
      <c r="A237" s="70">
        <v>2.82</v>
      </c>
      <c r="B237" s="70">
        <v>112.87</v>
      </c>
      <c r="C237" s="70">
        <v>245.56</v>
      </c>
    </row>
    <row r="238" spans="1:3" ht="12.75">
      <c r="A238" s="70">
        <v>2.83</v>
      </c>
      <c r="B238" s="70">
        <v>112.99</v>
      </c>
      <c r="C238" s="70">
        <v>244.74</v>
      </c>
    </row>
    <row r="239" spans="1:3" ht="12.75">
      <c r="A239" s="70">
        <v>2.84</v>
      </c>
      <c r="B239" s="70">
        <v>113.12</v>
      </c>
      <c r="C239" s="70">
        <v>243.93</v>
      </c>
    </row>
    <row r="240" spans="1:3" ht="12.75">
      <c r="A240" s="70">
        <v>2.85</v>
      </c>
      <c r="B240" s="70">
        <v>113.24</v>
      </c>
      <c r="C240" s="70">
        <v>243.12</v>
      </c>
    </row>
    <row r="241" spans="1:3" ht="12.75">
      <c r="A241" s="70">
        <v>2.86</v>
      </c>
      <c r="B241" s="70">
        <v>113.36</v>
      </c>
      <c r="C241" s="70">
        <v>242.32</v>
      </c>
    </row>
    <row r="242" spans="1:3" ht="12.75">
      <c r="A242" s="70">
        <v>2.87</v>
      </c>
      <c r="B242" s="70">
        <v>113.49</v>
      </c>
      <c r="C242" s="70">
        <v>241.53</v>
      </c>
    </row>
    <row r="243" spans="1:3" ht="12.75">
      <c r="A243" s="70">
        <v>2.88</v>
      </c>
      <c r="B243" s="70">
        <v>113.61</v>
      </c>
      <c r="C243" s="70">
        <v>240.74</v>
      </c>
    </row>
    <row r="244" spans="1:3" ht="12.75">
      <c r="A244" s="70">
        <v>2.89</v>
      </c>
      <c r="B244" s="70">
        <v>113.73</v>
      </c>
      <c r="C244" s="70">
        <v>239.95</v>
      </c>
    </row>
    <row r="245" spans="1:3" ht="12.75">
      <c r="A245" s="70">
        <v>2.9</v>
      </c>
      <c r="B245" s="70">
        <v>113.85</v>
      </c>
      <c r="C245" s="70">
        <v>239.18</v>
      </c>
    </row>
    <row r="246" spans="1:3" ht="12.75">
      <c r="A246" s="70">
        <v>2.91</v>
      </c>
      <c r="B246" s="70">
        <v>113.97</v>
      </c>
      <c r="C246" s="70">
        <v>238.4</v>
      </c>
    </row>
    <row r="247" spans="1:3" ht="12.75">
      <c r="A247" s="70">
        <v>2.92</v>
      </c>
      <c r="B247" s="70">
        <v>114.09</v>
      </c>
      <c r="C247" s="70">
        <v>237.63</v>
      </c>
    </row>
    <row r="248" spans="1:3" ht="12.75">
      <c r="A248" s="70">
        <v>2.93</v>
      </c>
      <c r="B248" s="70">
        <v>114.21</v>
      </c>
      <c r="C248" s="70">
        <v>236.87</v>
      </c>
    </row>
    <row r="249" spans="1:3" ht="12.75">
      <c r="A249" s="70">
        <v>2.94</v>
      </c>
      <c r="B249" s="70">
        <v>114.33</v>
      </c>
      <c r="C249" s="70">
        <v>236.11</v>
      </c>
    </row>
    <row r="250" spans="1:3" ht="12.75">
      <c r="A250" s="70">
        <v>2.95</v>
      </c>
      <c r="B250" s="70">
        <v>114.45</v>
      </c>
      <c r="C250" s="70">
        <v>235.36</v>
      </c>
    </row>
    <row r="251" spans="1:3" ht="12.75">
      <c r="A251" s="70">
        <v>2.96</v>
      </c>
      <c r="B251" s="70">
        <v>114.57</v>
      </c>
      <c r="C251" s="70">
        <v>234.61</v>
      </c>
    </row>
    <row r="252" spans="1:3" ht="12.75">
      <c r="A252" s="70">
        <v>2.97</v>
      </c>
      <c r="B252" s="70">
        <v>114.69</v>
      </c>
      <c r="C252" s="70">
        <v>233.87</v>
      </c>
    </row>
    <row r="253" spans="1:3" ht="12.75">
      <c r="A253" s="70">
        <v>2.98</v>
      </c>
      <c r="B253" s="70">
        <v>114.81</v>
      </c>
      <c r="C253" s="70">
        <v>233.13</v>
      </c>
    </row>
    <row r="254" spans="1:3" ht="12.75">
      <c r="A254" s="70">
        <v>2.99</v>
      </c>
      <c r="B254" s="70">
        <v>114.93</v>
      </c>
      <c r="C254" s="70">
        <v>232.4</v>
      </c>
    </row>
    <row r="255" spans="1:3" ht="12.75">
      <c r="A255" s="70">
        <v>3</v>
      </c>
      <c r="B255" s="70">
        <v>115.04</v>
      </c>
      <c r="C255" s="70">
        <v>231.67</v>
      </c>
    </row>
    <row r="256" spans="1:3" ht="12.75">
      <c r="A256" s="70">
        <v>3.01</v>
      </c>
      <c r="B256" s="70">
        <v>115.16</v>
      </c>
      <c r="C256" s="70">
        <v>230.94</v>
      </c>
    </row>
    <row r="257" spans="1:3" ht="12.75">
      <c r="A257" s="70">
        <v>3.02</v>
      </c>
      <c r="B257" s="70">
        <v>115.28</v>
      </c>
      <c r="C257" s="70">
        <v>230.22</v>
      </c>
    </row>
    <row r="258" spans="1:3" ht="12.75">
      <c r="A258" s="70">
        <v>3.03</v>
      </c>
      <c r="B258" s="70">
        <v>115.4</v>
      </c>
      <c r="C258" s="70">
        <v>229.51</v>
      </c>
    </row>
    <row r="259" spans="1:3" ht="12.75">
      <c r="A259" s="70">
        <v>3.04</v>
      </c>
      <c r="B259" s="70">
        <v>115.51</v>
      </c>
      <c r="C259" s="70">
        <v>228.8</v>
      </c>
    </row>
    <row r="260" spans="1:3" ht="12.75">
      <c r="A260" s="70">
        <v>3.05</v>
      </c>
      <c r="B260" s="70">
        <v>115.63</v>
      </c>
      <c r="C260" s="70">
        <v>228.09</v>
      </c>
    </row>
    <row r="261" spans="1:3" ht="12.75">
      <c r="A261" s="70">
        <v>3.06</v>
      </c>
      <c r="B261" s="70">
        <v>115.74</v>
      </c>
      <c r="C261" s="70">
        <v>227.39</v>
      </c>
    </row>
    <row r="262" spans="1:3" ht="12.75">
      <c r="A262" s="70">
        <v>3.07</v>
      </c>
      <c r="B262" s="70">
        <v>115.86</v>
      </c>
      <c r="C262" s="70">
        <v>226.69</v>
      </c>
    </row>
    <row r="263" spans="1:3" ht="12.75">
      <c r="A263" s="70">
        <v>3.08</v>
      </c>
      <c r="B263" s="70">
        <v>115.98</v>
      </c>
      <c r="C263" s="70">
        <v>226</v>
      </c>
    </row>
    <row r="264" spans="1:3" ht="12.75">
      <c r="A264" s="70">
        <v>3.09</v>
      </c>
      <c r="B264" s="70">
        <v>116.09</v>
      </c>
      <c r="C264" s="70">
        <v>225.31</v>
      </c>
    </row>
    <row r="265" spans="1:3" ht="12.75">
      <c r="A265" s="70">
        <v>3.1</v>
      </c>
      <c r="B265" s="70">
        <v>116.2</v>
      </c>
      <c r="C265" s="70">
        <v>224.63</v>
      </c>
    </row>
    <row r="266" spans="1:3" ht="12.75">
      <c r="A266" s="70">
        <v>3.11</v>
      </c>
      <c r="B266" s="70">
        <v>116.32</v>
      </c>
      <c r="C266" s="70">
        <v>223.95</v>
      </c>
    </row>
    <row r="267" spans="1:3" ht="12.75">
      <c r="A267" s="70">
        <v>3.12</v>
      </c>
      <c r="B267" s="70">
        <v>116.43</v>
      </c>
      <c r="C267" s="70">
        <v>223.27</v>
      </c>
    </row>
    <row r="268" spans="1:3" ht="12.75">
      <c r="A268" s="70">
        <v>3.13</v>
      </c>
      <c r="B268" s="70">
        <v>116.55</v>
      </c>
      <c r="C268" s="70">
        <v>222.6</v>
      </c>
    </row>
    <row r="269" spans="1:3" ht="12.75">
      <c r="A269" s="70">
        <v>3.14</v>
      </c>
      <c r="B269" s="70">
        <v>116.66</v>
      </c>
      <c r="C269" s="70">
        <v>221.94</v>
      </c>
    </row>
    <row r="270" spans="1:3" ht="12.75">
      <c r="A270" s="70">
        <v>3.15</v>
      </c>
      <c r="B270" s="70">
        <v>116.77</v>
      </c>
      <c r="C270" s="70">
        <v>221.27</v>
      </c>
    </row>
    <row r="271" spans="1:3" ht="12.75">
      <c r="A271" s="70">
        <v>3.16</v>
      </c>
      <c r="B271" s="70">
        <v>116.89</v>
      </c>
      <c r="C271" s="70">
        <v>220.61</v>
      </c>
    </row>
    <row r="272" spans="1:3" ht="12.75">
      <c r="A272" s="70">
        <v>3.17</v>
      </c>
      <c r="B272" s="70">
        <v>117</v>
      </c>
      <c r="C272" s="70">
        <v>219.96</v>
      </c>
    </row>
    <row r="273" spans="1:3" ht="12.75">
      <c r="A273" s="70">
        <v>3.18</v>
      </c>
      <c r="B273" s="70">
        <v>117.11</v>
      </c>
      <c r="C273" s="70">
        <v>219.31</v>
      </c>
    </row>
    <row r="274" spans="1:3" ht="12.75">
      <c r="A274" s="70">
        <v>3.19</v>
      </c>
      <c r="B274" s="70">
        <v>117.22</v>
      </c>
      <c r="C274" s="70">
        <v>218.66</v>
      </c>
    </row>
    <row r="275" spans="1:3" ht="12.75">
      <c r="A275" s="70">
        <v>3.2</v>
      </c>
      <c r="B275" s="70">
        <v>117.33</v>
      </c>
      <c r="C275" s="70">
        <v>218.02</v>
      </c>
    </row>
    <row r="276" spans="1:3" ht="12.75">
      <c r="A276" s="70">
        <v>3.21</v>
      </c>
      <c r="B276" s="70">
        <v>117.44</v>
      </c>
      <c r="C276" s="70">
        <v>217.38</v>
      </c>
    </row>
    <row r="277" spans="1:3" ht="12.75">
      <c r="A277" s="70">
        <v>3.22</v>
      </c>
      <c r="B277" s="70">
        <v>117.55</v>
      </c>
      <c r="C277" s="70">
        <v>216.74</v>
      </c>
    </row>
    <row r="278" spans="1:3" ht="12.75">
      <c r="A278" s="70">
        <v>3.23</v>
      </c>
      <c r="B278" s="70">
        <v>117.67</v>
      </c>
      <c r="C278" s="70">
        <v>216.11</v>
      </c>
    </row>
    <row r="279" spans="1:3" ht="12.75">
      <c r="A279" s="70">
        <v>3.24</v>
      </c>
      <c r="B279" s="70">
        <v>117.78</v>
      </c>
      <c r="C279" s="70">
        <v>215.49</v>
      </c>
    </row>
    <row r="280" spans="1:3" ht="12.75">
      <c r="A280" s="70">
        <v>3.25</v>
      </c>
      <c r="B280" s="70">
        <v>117.89</v>
      </c>
      <c r="C280" s="70">
        <v>214.86</v>
      </c>
    </row>
    <row r="281" spans="1:3" ht="12.75">
      <c r="A281" s="70">
        <v>3.26</v>
      </c>
      <c r="B281" s="70">
        <v>118</v>
      </c>
      <c r="C281" s="70">
        <v>214.24</v>
      </c>
    </row>
    <row r="282" spans="1:3" ht="12.75">
      <c r="A282" s="70">
        <v>3.27</v>
      </c>
      <c r="B282" s="70">
        <v>118.1</v>
      </c>
      <c r="C282" s="70">
        <v>213.63</v>
      </c>
    </row>
    <row r="283" spans="1:3" ht="12.75">
      <c r="A283" s="70">
        <v>3.28</v>
      </c>
      <c r="B283" s="70">
        <v>118.21</v>
      </c>
      <c r="C283" s="70">
        <v>213.01</v>
      </c>
    </row>
    <row r="284" spans="1:3" ht="12.75">
      <c r="A284" s="70">
        <v>3.29</v>
      </c>
      <c r="B284" s="70">
        <v>118.32</v>
      </c>
      <c r="C284" s="70">
        <v>212.4</v>
      </c>
    </row>
    <row r="285" spans="1:3" ht="12.75">
      <c r="A285" s="70">
        <v>3.3</v>
      </c>
      <c r="B285" s="70">
        <v>118.43</v>
      </c>
      <c r="C285" s="70">
        <v>211.8</v>
      </c>
    </row>
    <row r="286" spans="1:3" ht="12.75">
      <c r="A286" s="70">
        <v>3.31</v>
      </c>
      <c r="B286" s="70">
        <v>118.54</v>
      </c>
      <c r="C286" s="70">
        <v>211.2</v>
      </c>
    </row>
    <row r="287" spans="1:3" ht="12.75">
      <c r="A287" s="70">
        <v>3.32</v>
      </c>
      <c r="B287" s="70">
        <v>118.65</v>
      </c>
      <c r="C287" s="70">
        <v>210.6</v>
      </c>
    </row>
    <row r="288" spans="1:3" ht="12.75">
      <c r="A288" s="70">
        <v>3.33</v>
      </c>
      <c r="B288" s="70">
        <v>118.75</v>
      </c>
      <c r="C288" s="70">
        <v>210</v>
      </c>
    </row>
    <row r="289" spans="1:3" ht="12.75">
      <c r="A289" s="70">
        <v>3.34</v>
      </c>
      <c r="B289" s="70">
        <v>118.86</v>
      </c>
      <c r="C289" s="70">
        <v>209.41</v>
      </c>
    </row>
    <row r="290" spans="1:3" ht="12.75">
      <c r="A290" s="70">
        <v>3.35</v>
      </c>
      <c r="B290" s="70">
        <v>118.97</v>
      </c>
      <c r="C290" s="70">
        <v>208.82</v>
      </c>
    </row>
    <row r="291" spans="1:3" ht="12.75">
      <c r="A291" s="70">
        <v>3.36</v>
      </c>
      <c r="B291" s="70">
        <v>119.08</v>
      </c>
      <c r="C291" s="70">
        <v>208.24</v>
      </c>
    </row>
    <row r="292" spans="1:3" ht="12.75">
      <c r="A292" s="70">
        <v>3.37</v>
      </c>
      <c r="B292" s="70">
        <v>119.18</v>
      </c>
      <c r="C292" s="70">
        <v>207.66</v>
      </c>
    </row>
    <row r="293" spans="1:3" ht="12.75">
      <c r="A293" s="70">
        <v>3.38</v>
      </c>
      <c r="B293" s="70">
        <v>119.29</v>
      </c>
      <c r="C293" s="70">
        <v>207.08</v>
      </c>
    </row>
    <row r="294" spans="1:3" ht="12.75">
      <c r="A294" s="70">
        <v>3.39</v>
      </c>
      <c r="B294" s="70">
        <v>119.4</v>
      </c>
      <c r="C294" s="70">
        <v>206.51</v>
      </c>
    </row>
    <row r="295" spans="1:3" ht="12.75">
      <c r="A295" s="70">
        <v>3.4</v>
      </c>
      <c r="B295" s="70">
        <v>119.5</v>
      </c>
      <c r="C295" s="70">
        <v>205.93</v>
      </c>
    </row>
    <row r="296" spans="1:3" ht="12.75">
      <c r="A296" s="70">
        <v>3.41</v>
      </c>
      <c r="B296" s="70">
        <v>119.61</v>
      </c>
      <c r="C296" s="70">
        <v>205.37</v>
      </c>
    </row>
    <row r="297" spans="1:3" ht="12.75">
      <c r="A297" s="70">
        <v>3.42</v>
      </c>
      <c r="B297" s="70">
        <v>119.71</v>
      </c>
      <c r="C297" s="70">
        <v>204.8</v>
      </c>
    </row>
    <row r="298" spans="1:3" ht="12.75">
      <c r="A298" s="70">
        <v>3.43</v>
      </c>
      <c r="B298" s="70">
        <v>119.82</v>
      </c>
      <c r="C298" s="70">
        <v>204.24</v>
      </c>
    </row>
    <row r="299" spans="1:3" ht="12.75">
      <c r="A299" s="70">
        <v>3.44</v>
      </c>
      <c r="B299" s="70">
        <v>119.92</v>
      </c>
      <c r="C299" s="70">
        <v>203.68</v>
      </c>
    </row>
    <row r="300" spans="1:3" ht="12.75">
      <c r="A300" s="70">
        <v>3.45</v>
      </c>
      <c r="B300" s="70">
        <v>120.03</v>
      </c>
      <c r="C300" s="70">
        <v>203.13</v>
      </c>
    </row>
    <row r="301" spans="1:3" ht="12.75">
      <c r="A301" s="70">
        <v>3.46</v>
      </c>
      <c r="B301" s="70">
        <v>120.13</v>
      </c>
      <c r="C301" s="70">
        <v>202.57</v>
      </c>
    </row>
    <row r="302" spans="1:3" ht="12.75">
      <c r="A302" s="70">
        <v>3.47</v>
      </c>
      <c r="B302" s="70">
        <v>120.23</v>
      </c>
      <c r="C302" s="70">
        <v>202.03</v>
      </c>
    </row>
    <row r="303" spans="1:3" ht="12.75">
      <c r="A303" s="70">
        <v>3.48</v>
      </c>
      <c r="B303" s="70">
        <v>120.34</v>
      </c>
      <c r="C303" s="70">
        <v>201.48</v>
      </c>
    </row>
    <row r="304" spans="1:3" ht="12.75">
      <c r="A304" s="70">
        <v>3.49</v>
      </c>
      <c r="B304" s="70">
        <v>120.44</v>
      </c>
      <c r="C304" s="70">
        <v>200.94</v>
      </c>
    </row>
    <row r="305" spans="1:3" ht="12.75">
      <c r="A305" s="70">
        <v>3.5</v>
      </c>
      <c r="B305" s="70">
        <v>120.54</v>
      </c>
      <c r="C305" s="70">
        <v>200.4</v>
      </c>
    </row>
    <row r="306" spans="1:3" ht="12.75">
      <c r="A306" s="70">
        <v>3.51</v>
      </c>
      <c r="B306" s="70">
        <v>120.65</v>
      </c>
      <c r="C306" s="70">
        <v>199.96</v>
      </c>
    </row>
    <row r="307" spans="1:3" ht="12.75">
      <c r="A307" s="70">
        <v>3.52</v>
      </c>
      <c r="B307" s="70">
        <v>120.75</v>
      </c>
      <c r="C307" s="70">
        <v>199.93</v>
      </c>
    </row>
    <row r="308" spans="1:3" ht="12.75">
      <c r="A308" s="70">
        <v>3.53</v>
      </c>
      <c r="B308" s="70">
        <v>120.85</v>
      </c>
      <c r="C308" s="70">
        <v>198.79</v>
      </c>
    </row>
    <row r="309" spans="1:3" ht="12.75">
      <c r="A309" s="70">
        <v>3.54</v>
      </c>
      <c r="B309" s="70">
        <v>120.95</v>
      </c>
      <c r="C309" s="70">
        <v>198.27</v>
      </c>
    </row>
    <row r="310" spans="1:3" ht="12.75">
      <c r="A310" s="70">
        <v>3.55</v>
      </c>
      <c r="B310" s="70">
        <v>121.06</v>
      </c>
      <c r="C310" s="70">
        <v>197.74</v>
      </c>
    </row>
    <row r="311" spans="1:3" ht="12.75">
      <c r="A311" s="70">
        <v>3.56</v>
      </c>
      <c r="B311" s="70">
        <v>121.16</v>
      </c>
      <c r="C311" s="70">
        <v>197.22</v>
      </c>
    </row>
    <row r="312" spans="1:3" ht="12.75">
      <c r="A312" s="70">
        <v>3.57</v>
      </c>
      <c r="B312" s="70">
        <v>121.26</v>
      </c>
      <c r="C312" s="70">
        <v>196.7</v>
      </c>
    </row>
    <row r="313" spans="1:3" ht="12.75">
      <c r="A313" s="70">
        <v>3.58</v>
      </c>
      <c r="B313" s="70">
        <v>121.36</v>
      </c>
      <c r="C313" s="70">
        <v>196.18</v>
      </c>
    </row>
    <row r="314" spans="1:3" ht="12.75">
      <c r="A314" s="70">
        <v>3.59</v>
      </c>
      <c r="B314" s="70">
        <v>121.46</v>
      </c>
      <c r="C314" s="70">
        <v>195.67</v>
      </c>
    </row>
    <row r="315" spans="1:3" ht="12.75">
      <c r="A315" s="70">
        <v>3.6</v>
      </c>
      <c r="B315" s="70">
        <v>121.56</v>
      </c>
      <c r="C315" s="70">
        <v>195.16</v>
      </c>
    </row>
    <row r="316" spans="1:3" ht="12.75">
      <c r="A316" s="70">
        <v>3.61</v>
      </c>
      <c r="B316" s="70">
        <v>121.66</v>
      </c>
      <c r="C316" s="70">
        <v>194.65</v>
      </c>
    </row>
    <row r="317" spans="1:3" ht="12.75">
      <c r="A317" s="70">
        <v>3.62</v>
      </c>
      <c r="B317" s="70">
        <v>121.76</v>
      </c>
      <c r="C317" s="70">
        <v>194.14</v>
      </c>
    </row>
    <row r="318" spans="1:3" ht="12.75">
      <c r="A318" s="70">
        <v>3.63</v>
      </c>
      <c r="B318" s="70">
        <v>121.86</v>
      </c>
      <c r="C318" s="70">
        <v>193.64</v>
      </c>
    </row>
    <row r="319" spans="1:3" ht="12.75">
      <c r="A319" s="70">
        <v>3.64</v>
      </c>
      <c r="B319" s="70">
        <v>121.96</v>
      </c>
      <c r="C319" s="70">
        <v>193.14</v>
      </c>
    </row>
    <row r="320" spans="1:3" ht="12.75">
      <c r="A320" s="70">
        <v>3.65</v>
      </c>
      <c r="B320" s="70">
        <v>122.06</v>
      </c>
      <c r="C320" s="70">
        <v>192.64</v>
      </c>
    </row>
    <row r="321" spans="1:3" ht="12.75">
      <c r="A321" s="70">
        <v>3.66</v>
      </c>
      <c r="B321" s="70">
        <v>122.16</v>
      </c>
      <c r="C321" s="70">
        <v>192.15</v>
      </c>
    </row>
    <row r="322" spans="1:3" ht="12.75">
      <c r="A322" s="70">
        <v>3.67</v>
      </c>
      <c r="B322" s="70">
        <v>122.26</v>
      </c>
      <c r="C322" s="70">
        <v>191.66</v>
      </c>
    </row>
    <row r="323" spans="1:3" ht="12.75">
      <c r="A323" s="70">
        <v>3.68</v>
      </c>
      <c r="B323" s="70">
        <v>122.36</v>
      </c>
      <c r="C323" s="70">
        <v>191.17</v>
      </c>
    </row>
    <row r="324" spans="1:3" ht="12.75">
      <c r="A324" s="70">
        <v>3.69</v>
      </c>
      <c r="B324" s="70">
        <v>122.46</v>
      </c>
      <c r="C324" s="70">
        <v>190.68</v>
      </c>
    </row>
    <row r="325" spans="1:3" ht="12.75">
      <c r="A325" s="70">
        <v>3.7</v>
      </c>
      <c r="B325" s="70">
        <v>122.56</v>
      </c>
      <c r="C325" s="70">
        <v>190.19</v>
      </c>
    </row>
    <row r="326" spans="1:3" ht="12.75">
      <c r="A326" s="70">
        <v>3.71</v>
      </c>
      <c r="B326" s="70">
        <v>122.65</v>
      </c>
      <c r="C326" s="70">
        <v>189.71</v>
      </c>
    </row>
    <row r="327" spans="1:3" ht="12.75">
      <c r="A327" s="70">
        <v>3.72</v>
      </c>
      <c r="B327" s="70">
        <v>122.75</v>
      </c>
      <c r="C327" s="70">
        <v>189.23</v>
      </c>
    </row>
    <row r="328" spans="1:3" ht="12.75">
      <c r="A328" s="70">
        <v>3.73</v>
      </c>
      <c r="B328" s="70">
        <v>122.85</v>
      </c>
      <c r="C328" s="70">
        <v>188.76</v>
      </c>
    </row>
    <row r="329" spans="1:3" ht="12.75">
      <c r="A329" s="70">
        <v>3.74</v>
      </c>
      <c r="B329" s="70">
        <v>122.95</v>
      </c>
      <c r="C329" s="70">
        <v>188.28</v>
      </c>
    </row>
    <row r="330" spans="1:3" ht="12.75">
      <c r="A330" s="70">
        <v>3.75</v>
      </c>
      <c r="B330" s="70">
        <v>123.04</v>
      </c>
      <c r="C330" s="70">
        <v>187.81</v>
      </c>
    </row>
    <row r="331" spans="1:3" ht="12.75">
      <c r="A331" s="70">
        <v>3.76</v>
      </c>
      <c r="B331" s="70">
        <v>123.14</v>
      </c>
      <c r="C331" s="70">
        <v>187.34</v>
      </c>
    </row>
    <row r="332" spans="1:3" ht="12.75">
      <c r="A332" s="70">
        <v>3.77</v>
      </c>
      <c r="B332" s="70">
        <v>123.24</v>
      </c>
      <c r="C332" s="70">
        <v>186.87</v>
      </c>
    </row>
    <row r="333" spans="1:3" ht="12.75">
      <c r="A333" s="70">
        <v>3.78</v>
      </c>
      <c r="B333" s="70">
        <v>123.34</v>
      </c>
      <c r="C333" s="70">
        <v>186.41</v>
      </c>
    </row>
    <row r="334" spans="1:3" ht="12.75">
      <c r="A334" s="70">
        <v>3.79</v>
      </c>
      <c r="B334" s="70">
        <v>123.43</v>
      </c>
      <c r="C334" s="70">
        <v>185.94</v>
      </c>
    </row>
    <row r="335" spans="1:3" ht="12.75">
      <c r="A335" s="70">
        <v>3.8</v>
      </c>
      <c r="B335" s="70">
        <v>123.53</v>
      </c>
      <c r="C335" s="70">
        <v>185.48</v>
      </c>
    </row>
    <row r="336" spans="1:3" ht="12.75">
      <c r="A336" s="70">
        <v>3.81</v>
      </c>
      <c r="B336" s="70">
        <v>123.62</v>
      </c>
      <c r="C336" s="70">
        <v>185.03</v>
      </c>
    </row>
    <row r="337" spans="1:3" ht="12.75">
      <c r="A337" s="70">
        <v>3.82</v>
      </c>
      <c r="B337" s="70">
        <v>123.72</v>
      </c>
      <c r="C337" s="70">
        <v>184.57</v>
      </c>
    </row>
    <row r="338" spans="1:3" ht="12.75">
      <c r="A338" s="70">
        <v>3.83</v>
      </c>
      <c r="B338" s="70">
        <v>123.81</v>
      </c>
      <c r="C338" s="70">
        <v>184.12</v>
      </c>
    </row>
    <row r="339" spans="1:3" ht="12.75">
      <c r="A339" s="70">
        <v>3.84</v>
      </c>
      <c r="B339" s="70">
        <v>123.91</v>
      </c>
      <c r="C339" s="70">
        <v>183.67</v>
      </c>
    </row>
    <row r="340" spans="1:3" ht="12.75">
      <c r="A340" s="70">
        <v>3.85</v>
      </c>
      <c r="B340" s="70">
        <v>124.01</v>
      </c>
      <c r="C340" s="70">
        <v>183.22</v>
      </c>
    </row>
    <row r="341" spans="1:3" ht="12.75">
      <c r="A341" s="70">
        <v>3.86</v>
      </c>
      <c r="B341" s="70">
        <v>124.1</v>
      </c>
      <c r="C341" s="70">
        <v>182.77</v>
      </c>
    </row>
    <row r="342" spans="1:3" ht="12.75">
      <c r="A342" s="70">
        <v>3.87</v>
      </c>
      <c r="B342" s="70">
        <v>124.19</v>
      </c>
      <c r="C342" s="70">
        <v>182.33</v>
      </c>
    </row>
    <row r="343" spans="1:3" ht="12.75">
      <c r="A343" s="70">
        <v>3.88</v>
      </c>
      <c r="B343" s="70">
        <v>124.29</v>
      </c>
      <c r="C343" s="70">
        <v>181.89</v>
      </c>
    </row>
    <row r="344" spans="1:3" ht="12.75">
      <c r="A344" s="70">
        <v>3.89</v>
      </c>
      <c r="B344" s="70">
        <v>124.38</v>
      </c>
      <c r="C344" s="70">
        <v>181.45</v>
      </c>
    </row>
    <row r="345" spans="1:3" ht="12.75">
      <c r="A345" s="70">
        <v>3.9</v>
      </c>
      <c r="B345" s="70">
        <v>124.48</v>
      </c>
      <c r="C345" s="70">
        <v>181.01</v>
      </c>
    </row>
    <row r="346" spans="1:3" ht="12.75">
      <c r="A346" s="70">
        <v>3.91</v>
      </c>
      <c r="B346" s="70">
        <v>124.57</v>
      </c>
      <c r="C346" s="70">
        <v>180.57</v>
      </c>
    </row>
    <row r="347" spans="1:3" ht="12.75">
      <c r="A347" s="70">
        <v>3.92</v>
      </c>
      <c r="B347" s="70">
        <v>124.66</v>
      </c>
      <c r="C347" s="70">
        <v>180.14</v>
      </c>
    </row>
    <row r="348" spans="1:3" ht="12.75">
      <c r="A348" s="70">
        <v>3.93</v>
      </c>
      <c r="B348" s="70">
        <v>124.76</v>
      </c>
      <c r="C348" s="70">
        <v>179.91</v>
      </c>
    </row>
    <row r="349" spans="1:3" ht="12.75">
      <c r="A349" s="70">
        <v>3.94</v>
      </c>
      <c r="B349" s="70">
        <v>124.85</v>
      </c>
      <c r="C349" s="70">
        <v>179.23</v>
      </c>
    </row>
    <row r="350" spans="1:3" ht="12.75">
      <c r="A350" s="70">
        <v>3.95</v>
      </c>
      <c r="B350" s="70">
        <v>124.94</v>
      </c>
      <c r="C350" s="70">
        <v>178.86</v>
      </c>
    </row>
    <row r="351" spans="1:3" ht="12.75">
      <c r="A351" s="70">
        <v>3.96</v>
      </c>
      <c r="B351" s="70">
        <v>125.04</v>
      </c>
      <c r="C351" s="70">
        <v>178.43</v>
      </c>
    </row>
    <row r="352" spans="1:3" ht="12.75">
      <c r="A352" s="70">
        <v>3.97</v>
      </c>
      <c r="B352" s="70">
        <v>125.13</v>
      </c>
      <c r="C352" s="70">
        <v>178.01</v>
      </c>
    </row>
    <row r="353" spans="1:3" ht="12.75">
      <c r="A353" s="70">
        <v>3.98</v>
      </c>
      <c r="B353" s="70">
        <v>125.22</v>
      </c>
      <c r="C353" s="70">
        <v>177.59</v>
      </c>
    </row>
    <row r="354" spans="1:3" ht="12.75">
      <c r="A354" s="70">
        <v>3.99</v>
      </c>
      <c r="B354" s="70">
        <v>125.31</v>
      </c>
      <c r="C354" s="70">
        <v>177.17</v>
      </c>
    </row>
    <row r="355" spans="1:3" ht="12.75">
      <c r="A355" s="70">
        <v>4</v>
      </c>
      <c r="B355" s="70">
        <v>125.41</v>
      </c>
      <c r="C355" s="70">
        <v>176.75</v>
      </c>
    </row>
    <row r="356" spans="1:3" ht="12.75">
      <c r="A356" s="70">
        <v>4.01</v>
      </c>
      <c r="B356" s="70">
        <v>125.5</v>
      </c>
      <c r="C356" s="70">
        <v>176.34</v>
      </c>
    </row>
    <row r="357" spans="1:3" ht="12.75">
      <c r="A357" s="70">
        <v>4.02</v>
      </c>
      <c r="B357" s="70">
        <v>125.59</v>
      </c>
      <c r="C357" s="70">
        <v>175.93</v>
      </c>
    </row>
    <row r="358" spans="1:3" ht="12.75">
      <c r="A358" s="70">
        <v>4.03</v>
      </c>
      <c r="B358" s="70">
        <v>125.68</v>
      </c>
      <c r="C358" s="70">
        <v>175.52</v>
      </c>
    </row>
    <row r="359" spans="1:3" ht="12.75">
      <c r="A359" s="70">
        <v>4.04</v>
      </c>
      <c r="B359" s="70">
        <v>125.77</v>
      </c>
      <c r="C359" s="70">
        <v>175.11</v>
      </c>
    </row>
    <row r="360" spans="1:3" ht="12.75">
      <c r="A360" s="70">
        <v>4.05</v>
      </c>
      <c r="B360" s="70">
        <v>125.86</v>
      </c>
      <c r="C360" s="70">
        <v>174.7</v>
      </c>
    </row>
    <row r="361" spans="1:3" ht="12.75">
      <c r="A361" s="70">
        <v>4.06</v>
      </c>
      <c r="B361" s="70">
        <v>125.95</v>
      </c>
      <c r="C361" s="70">
        <v>174.3</v>
      </c>
    </row>
    <row r="362" spans="1:3" ht="12.75">
      <c r="A362" s="70">
        <v>4.07</v>
      </c>
      <c r="B362" s="70">
        <v>126.04</v>
      </c>
      <c r="C362" s="70">
        <v>173.89</v>
      </c>
    </row>
    <row r="363" spans="1:3" ht="12.75">
      <c r="A363" s="70">
        <v>4.08</v>
      </c>
      <c r="B363" s="70">
        <v>126.14</v>
      </c>
      <c r="C363" s="70">
        <v>173.49</v>
      </c>
    </row>
    <row r="364" spans="1:3" ht="12.75">
      <c r="A364" s="70">
        <v>4.09</v>
      </c>
      <c r="B364" s="70">
        <v>126.23</v>
      </c>
      <c r="C364" s="70">
        <v>173.09</v>
      </c>
    </row>
    <row r="365" spans="1:3" ht="12.75">
      <c r="A365" s="70">
        <v>4.1</v>
      </c>
      <c r="B365" s="70">
        <v>126.32</v>
      </c>
      <c r="C365" s="70">
        <v>172.7</v>
      </c>
    </row>
    <row r="366" spans="1:3" ht="12.75">
      <c r="A366" s="70">
        <v>4.11</v>
      </c>
      <c r="B366" s="70">
        <v>126.41</v>
      </c>
      <c r="C366" s="70">
        <v>172.3</v>
      </c>
    </row>
    <row r="367" spans="1:3" ht="12.75">
      <c r="A367" s="70">
        <v>4.12</v>
      </c>
      <c r="B367" s="70">
        <v>126.5</v>
      </c>
      <c r="C367" s="70">
        <v>171.91</v>
      </c>
    </row>
    <row r="368" spans="1:3" ht="12.75">
      <c r="A368" s="70">
        <v>4.13</v>
      </c>
      <c r="B368" s="70">
        <v>126.58</v>
      </c>
      <c r="C368" s="70">
        <v>171.52</v>
      </c>
    </row>
    <row r="369" spans="1:3" ht="12.75">
      <c r="A369" s="70">
        <v>4.14</v>
      </c>
      <c r="B369" s="70">
        <v>126.67</v>
      </c>
      <c r="C369" s="70">
        <v>171.13</v>
      </c>
    </row>
    <row r="370" spans="1:3" ht="12.75">
      <c r="A370" s="70">
        <v>4.15</v>
      </c>
      <c r="B370" s="70">
        <v>126.76</v>
      </c>
      <c r="C370" s="70">
        <v>170.74</v>
      </c>
    </row>
    <row r="371" spans="1:3" ht="12.75">
      <c r="A371" s="70">
        <v>4.16</v>
      </c>
      <c r="B371" s="70">
        <v>126.85</v>
      </c>
      <c r="C371" s="70">
        <v>170.36</v>
      </c>
    </row>
    <row r="372" spans="1:3" ht="12.75">
      <c r="A372" s="70">
        <v>4.17</v>
      </c>
      <c r="B372" s="70">
        <v>126.94</v>
      </c>
      <c r="C372" s="70">
        <v>169.97</v>
      </c>
    </row>
    <row r="373" spans="1:3" ht="12.75">
      <c r="A373" s="70">
        <v>4.18</v>
      </c>
      <c r="B373" s="70">
        <v>127.03</v>
      </c>
      <c r="C373" s="70">
        <v>169.59</v>
      </c>
    </row>
    <row r="374" spans="1:3" ht="12.75">
      <c r="A374" s="70">
        <v>4.19</v>
      </c>
      <c r="B374" s="70">
        <v>127.12</v>
      </c>
      <c r="C374" s="70">
        <v>169.21</v>
      </c>
    </row>
    <row r="375" spans="1:3" ht="12.75">
      <c r="A375" s="70">
        <v>4.2</v>
      </c>
      <c r="B375" s="70">
        <v>127.21</v>
      </c>
      <c r="C375" s="70">
        <v>168.83</v>
      </c>
    </row>
    <row r="376" spans="1:3" ht="12.75">
      <c r="A376" s="70">
        <v>4.21</v>
      </c>
      <c r="B376" s="70">
        <v>127.29</v>
      </c>
      <c r="C376" s="70">
        <v>168.45</v>
      </c>
    </row>
    <row r="377" spans="1:3" ht="12.75">
      <c r="A377" s="70">
        <v>4.22</v>
      </c>
      <c r="B377" s="70">
        <v>127.38</v>
      </c>
      <c r="C377" s="70">
        <v>168.08</v>
      </c>
    </row>
    <row r="378" spans="1:3" ht="12.75">
      <c r="A378" s="70">
        <v>4.23</v>
      </c>
      <c r="B378" s="70">
        <v>127.47</v>
      </c>
      <c r="C378" s="70">
        <v>167.71</v>
      </c>
    </row>
    <row r="379" spans="1:3" ht="12.75">
      <c r="A379" s="70">
        <v>4.24</v>
      </c>
      <c r="B379" s="70">
        <v>127.56</v>
      </c>
      <c r="C379" s="70">
        <v>167.33</v>
      </c>
    </row>
    <row r="380" spans="1:3" ht="12.75">
      <c r="A380" s="70">
        <v>4.25</v>
      </c>
      <c r="B380" s="70">
        <v>127.64</v>
      </c>
      <c r="C380" s="70">
        <v>166.96</v>
      </c>
    </row>
    <row r="381" spans="1:3" ht="12.75">
      <c r="A381" s="70">
        <v>4.26</v>
      </c>
      <c r="B381" s="70">
        <v>127.73</v>
      </c>
      <c r="C381" s="70">
        <v>166.6</v>
      </c>
    </row>
    <row r="382" spans="1:3" ht="12.75">
      <c r="A382" s="70">
        <v>4.27</v>
      </c>
      <c r="B382" s="70">
        <v>127.82</v>
      </c>
      <c r="C382" s="70">
        <v>166.23</v>
      </c>
    </row>
    <row r="383" spans="1:3" ht="12.75">
      <c r="A383" s="70">
        <v>4.28</v>
      </c>
      <c r="B383" s="70">
        <v>127.91</v>
      </c>
      <c r="C383" s="70">
        <v>165.86</v>
      </c>
    </row>
    <row r="384" spans="1:3" ht="12.75">
      <c r="A384" s="70">
        <v>4.29</v>
      </c>
      <c r="B384" s="70">
        <v>127.99</v>
      </c>
      <c r="C384" s="70">
        <v>165.5</v>
      </c>
    </row>
    <row r="385" spans="1:3" ht="12.75">
      <c r="A385" s="70">
        <v>4.3</v>
      </c>
      <c r="B385" s="70">
        <v>128.08</v>
      </c>
      <c r="C385" s="70">
        <v>165.14</v>
      </c>
    </row>
    <row r="386" spans="1:3" ht="12.75">
      <c r="A386" s="70">
        <v>4.31</v>
      </c>
      <c r="B386" s="70">
        <v>128.16</v>
      </c>
      <c r="C386" s="70">
        <v>164.78</v>
      </c>
    </row>
    <row r="387" spans="1:3" ht="12.75">
      <c r="A387" s="70">
        <v>4.32</v>
      </c>
      <c r="B387" s="70">
        <v>128.25</v>
      </c>
      <c r="C387" s="70">
        <v>164.42</v>
      </c>
    </row>
    <row r="388" spans="1:3" ht="12.75">
      <c r="A388" s="70">
        <v>4.33</v>
      </c>
      <c r="B388" s="70">
        <v>128.34</v>
      </c>
      <c r="C388" s="70">
        <v>164.06</v>
      </c>
    </row>
    <row r="389" spans="1:3" ht="12.75">
      <c r="A389" s="70">
        <v>4.34</v>
      </c>
      <c r="B389" s="70">
        <v>128.42</v>
      </c>
      <c r="C389" s="70">
        <v>163.71</v>
      </c>
    </row>
    <row r="390" spans="1:3" ht="12.75">
      <c r="A390" s="70">
        <v>4.35</v>
      </c>
      <c r="B390" s="70">
        <v>128.51</v>
      </c>
      <c r="C390" s="70">
        <v>163.35</v>
      </c>
    </row>
    <row r="391" spans="1:3" ht="12.75">
      <c r="A391" s="70">
        <v>4.36</v>
      </c>
      <c r="B391" s="70">
        <v>128.59</v>
      </c>
      <c r="C391" s="70">
        <v>163</v>
      </c>
    </row>
    <row r="392" spans="1:3" ht="12.75">
      <c r="A392" s="70">
        <v>4.37</v>
      </c>
      <c r="B392" s="70">
        <v>128.68</v>
      </c>
      <c r="C392" s="70">
        <v>162.65</v>
      </c>
    </row>
    <row r="393" spans="1:3" ht="12.75">
      <c r="A393" s="70">
        <v>4.38</v>
      </c>
      <c r="B393" s="70">
        <v>128.76</v>
      </c>
      <c r="C393" s="70">
        <v>162.3</v>
      </c>
    </row>
    <row r="394" spans="1:3" ht="12.75">
      <c r="A394" s="70">
        <v>4.39</v>
      </c>
      <c r="B394" s="70">
        <v>128.85</v>
      </c>
      <c r="C394" s="70">
        <v>161.96</v>
      </c>
    </row>
    <row r="395" spans="1:3" ht="12.75">
      <c r="A395" s="70">
        <v>4.4</v>
      </c>
      <c r="B395" s="70">
        <v>128.93</v>
      </c>
      <c r="C395" s="70">
        <v>161.61</v>
      </c>
    </row>
    <row r="396" spans="1:3" ht="12.75">
      <c r="A396" s="70">
        <v>4.41</v>
      </c>
      <c r="B396" s="70">
        <v>129.02</v>
      </c>
      <c r="C396" s="70">
        <v>161.26</v>
      </c>
    </row>
    <row r="397" spans="1:3" ht="12.75">
      <c r="A397" s="70">
        <v>4.42</v>
      </c>
      <c r="B397" s="70">
        <v>129.1</v>
      </c>
      <c r="C397" s="70">
        <v>160.92</v>
      </c>
    </row>
    <row r="398" spans="1:3" ht="12.75">
      <c r="A398" s="70">
        <v>4.43</v>
      </c>
      <c r="B398" s="70">
        <v>129.19</v>
      </c>
      <c r="C398" s="70">
        <v>160.58</v>
      </c>
    </row>
    <row r="399" spans="1:3" ht="12.75">
      <c r="A399" s="70">
        <v>4.44</v>
      </c>
      <c r="B399" s="70">
        <v>129.27</v>
      </c>
      <c r="C399" s="70">
        <v>160.24</v>
      </c>
    </row>
    <row r="400" spans="1:3" ht="12.75">
      <c r="A400" s="70">
        <v>4.45</v>
      </c>
      <c r="B400" s="70">
        <v>129.36</v>
      </c>
      <c r="C400" s="70">
        <v>159.9</v>
      </c>
    </row>
    <row r="401" spans="1:3" ht="12.75">
      <c r="A401" s="70">
        <v>4.46</v>
      </c>
      <c r="B401" s="70">
        <v>129.44</v>
      </c>
      <c r="C401" s="70">
        <v>159.57</v>
      </c>
    </row>
    <row r="402" spans="1:3" ht="12.75">
      <c r="A402" s="70">
        <v>4.47</v>
      </c>
      <c r="B402" s="70">
        <v>129.52</v>
      </c>
      <c r="C402" s="70">
        <v>159.23</v>
      </c>
    </row>
    <row r="403" spans="1:3" ht="12.75">
      <c r="A403" s="70">
        <v>4.48</v>
      </c>
      <c r="B403" s="70">
        <v>129.61</v>
      </c>
      <c r="C403" s="70">
        <v>158.9</v>
      </c>
    </row>
    <row r="404" spans="1:3" ht="12.75">
      <c r="A404" s="70">
        <v>4.49</v>
      </c>
      <c r="B404" s="70">
        <v>129.69</v>
      </c>
      <c r="C404" s="70">
        <v>158.56</v>
      </c>
    </row>
    <row r="405" spans="1:3" ht="12.75">
      <c r="A405" s="70">
        <v>4.5</v>
      </c>
      <c r="B405" s="70">
        <v>129.77</v>
      </c>
      <c r="C405" s="70">
        <v>158.23</v>
      </c>
    </row>
    <row r="406" spans="1:3" ht="12.75">
      <c r="A406" s="70">
        <v>4.51</v>
      </c>
      <c r="B406" s="70">
        <v>129.86</v>
      </c>
      <c r="C406" s="70">
        <v>157.9</v>
      </c>
    </row>
    <row r="407" spans="1:3" ht="12.75">
      <c r="A407" s="70">
        <v>4.52</v>
      </c>
      <c r="B407" s="70">
        <v>129.94</v>
      </c>
      <c r="C407" s="70">
        <v>157.57</v>
      </c>
    </row>
    <row r="408" spans="1:3" ht="12.75">
      <c r="A408" s="70">
        <v>4.53</v>
      </c>
      <c r="B408" s="70">
        <v>130.02</v>
      </c>
      <c r="C408" s="70">
        <v>157.25</v>
      </c>
    </row>
    <row r="409" spans="1:3" ht="12.75">
      <c r="A409" s="70">
        <v>4.54</v>
      </c>
      <c r="B409" s="70">
        <v>130.1</v>
      </c>
      <c r="C409" s="70">
        <v>156.92</v>
      </c>
    </row>
    <row r="410" spans="1:3" ht="12.75">
      <c r="A410" s="70">
        <v>4.55</v>
      </c>
      <c r="B410" s="70">
        <v>130.19</v>
      </c>
      <c r="C410" s="70">
        <v>156.6</v>
      </c>
    </row>
    <row r="411" spans="1:3" ht="12.75">
      <c r="A411" s="70">
        <v>4.56</v>
      </c>
      <c r="B411" s="70">
        <v>130.27</v>
      </c>
      <c r="C411" s="70">
        <v>156.28</v>
      </c>
    </row>
    <row r="412" spans="1:3" ht="12.75">
      <c r="A412" s="70">
        <v>4.57</v>
      </c>
      <c r="B412" s="70">
        <v>130.35</v>
      </c>
      <c r="C412" s="70">
        <v>155.95</v>
      </c>
    </row>
    <row r="413" spans="1:3" ht="12.75">
      <c r="A413" s="70">
        <v>4.58</v>
      </c>
      <c r="B413" s="70">
        <v>130.43</v>
      </c>
      <c r="C413" s="70">
        <v>155.63</v>
      </c>
    </row>
    <row r="414" spans="1:3" ht="12.75">
      <c r="A414" s="70">
        <v>4.59</v>
      </c>
      <c r="B414" s="70">
        <v>130.51</v>
      </c>
      <c r="C414" s="70">
        <v>155.32</v>
      </c>
    </row>
    <row r="415" spans="1:3" ht="12.75">
      <c r="A415" s="70">
        <v>4.6</v>
      </c>
      <c r="B415" s="70">
        <v>130.6</v>
      </c>
      <c r="C415" s="70">
        <v>155</v>
      </c>
    </row>
    <row r="416" spans="1:3" ht="12.75">
      <c r="A416" s="70">
        <v>4.61</v>
      </c>
      <c r="B416" s="70">
        <v>130.68</v>
      </c>
      <c r="C416" s="70">
        <v>154.68</v>
      </c>
    </row>
    <row r="417" spans="1:3" ht="12.75">
      <c r="A417" s="70">
        <v>4.62</v>
      </c>
      <c r="B417" s="70">
        <v>130.76</v>
      </c>
      <c r="C417" s="70">
        <v>154.37</v>
      </c>
    </row>
    <row r="418" spans="1:3" ht="12.75">
      <c r="A418" s="70">
        <v>4.63</v>
      </c>
      <c r="B418" s="70">
        <v>130.84</v>
      </c>
      <c r="C418" s="70">
        <v>154.05</v>
      </c>
    </row>
    <row r="419" spans="1:3" ht="12.75">
      <c r="A419" s="70">
        <v>4.64</v>
      </c>
      <c r="B419" s="70">
        <v>130.92</v>
      </c>
      <c r="C419" s="70">
        <v>153.74</v>
      </c>
    </row>
    <row r="420" spans="1:3" ht="12.75">
      <c r="A420" s="70">
        <v>4.65</v>
      </c>
      <c r="B420" s="70">
        <v>131</v>
      </c>
      <c r="C420" s="70">
        <v>153.43</v>
      </c>
    </row>
    <row r="421" spans="1:3" ht="12.75">
      <c r="A421" s="70">
        <v>4.66</v>
      </c>
      <c r="B421" s="70">
        <v>131.08</v>
      </c>
      <c r="C421" s="70">
        <v>153.12</v>
      </c>
    </row>
    <row r="422" spans="1:3" ht="12.75">
      <c r="A422" s="70">
        <v>4.67</v>
      </c>
      <c r="B422" s="70">
        <v>131.16</v>
      </c>
      <c r="C422" s="70">
        <v>152.81</v>
      </c>
    </row>
    <row r="423" spans="1:3" ht="12.75">
      <c r="A423" s="70">
        <v>4.68</v>
      </c>
      <c r="B423" s="70">
        <v>131.24</v>
      </c>
      <c r="C423" s="70">
        <v>152.51</v>
      </c>
    </row>
    <row r="424" spans="1:3" ht="12.75">
      <c r="A424" s="70">
        <v>4.69</v>
      </c>
      <c r="B424" s="70">
        <v>131.32</v>
      </c>
      <c r="C424" s="70">
        <v>152.2</v>
      </c>
    </row>
    <row r="425" spans="1:3" ht="12.75">
      <c r="A425" s="70">
        <v>4.7</v>
      </c>
      <c r="B425" s="70">
        <v>131.4</v>
      </c>
      <c r="C425" s="70">
        <v>151.9</v>
      </c>
    </row>
    <row r="426" spans="1:3" ht="12.75">
      <c r="A426" s="70">
        <v>4.71</v>
      </c>
      <c r="B426" s="70">
        <v>131.48</v>
      </c>
      <c r="C426" s="70">
        <v>151.6</v>
      </c>
    </row>
    <row r="427" spans="1:3" ht="12.75">
      <c r="A427" s="70">
        <v>4.72</v>
      </c>
      <c r="B427" s="70">
        <v>131.56</v>
      </c>
      <c r="C427" s="70">
        <v>151.29</v>
      </c>
    </row>
    <row r="428" spans="1:3" ht="12.75">
      <c r="A428" s="70">
        <v>4.73</v>
      </c>
      <c r="B428" s="70">
        <v>131.64</v>
      </c>
      <c r="C428" s="70">
        <v>150.99</v>
      </c>
    </row>
    <row r="429" spans="1:3" ht="12.75">
      <c r="A429" s="70">
        <v>4.74</v>
      </c>
      <c r="B429" s="70">
        <v>131.72</v>
      </c>
      <c r="C429" s="70">
        <v>150.69</v>
      </c>
    </row>
    <row r="430" spans="1:3" ht="12.75">
      <c r="A430" s="70">
        <v>4.75</v>
      </c>
      <c r="B430" s="70">
        <v>131.8</v>
      </c>
      <c r="C430" s="70">
        <v>150.4</v>
      </c>
    </row>
    <row r="431" spans="1:3" ht="12.75">
      <c r="A431" s="70">
        <v>4.76</v>
      </c>
      <c r="B431" s="70">
        <v>131.88</v>
      </c>
      <c r="C431" s="70">
        <v>150.1</v>
      </c>
    </row>
    <row r="432" spans="1:3" ht="12.75">
      <c r="A432" s="70">
        <v>4.77</v>
      </c>
      <c r="B432" s="70">
        <v>131.96</v>
      </c>
      <c r="C432" s="70">
        <v>149.8</v>
      </c>
    </row>
    <row r="433" spans="1:3" ht="12.75">
      <c r="A433" s="70">
        <v>4.78</v>
      </c>
      <c r="B433" s="70">
        <v>132.04</v>
      </c>
      <c r="C433" s="70">
        <v>149.51</v>
      </c>
    </row>
    <row r="434" spans="1:3" ht="12.75">
      <c r="A434" s="70">
        <v>4.79</v>
      </c>
      <c r="B434" s="70">
        <v>132.12</v>
      </c>
      <c r="C434" s="70">
        <v>149.22</v>
      </c>
    </row>
    <row r="435" spans="1:3" ht="12.75">
      <c r="A435" s="70">
        <v>4.8</v>
      </c>
      <c r="B435" s="70">
        <v>132.2</v>
      </c>
      <c r="C435" s="70">
        <v>148.92</v>
      </c>
    </row>
    <row r="436" spans="1:3" ht="12.75">
      <c r="A436" s="70">
        <v>4.81</v>
      </c>
      <c r="B436" s="70">
        <v>132.28</v>
      </c>
      <c r="C436" s="70">
        <v>148.63</v>
      </c>
    </row>
    <row r="437" spans="1:3" ht="12.75">
      <c r="A437" s="70">
        <v>4.82</v>
      </c>
      <c r="B437" s="70">
        <v>132.35</v>
      </c>
      <c r="C437" s="70">
        <v>148.34</v>
      </c>
    </row>
    <row r="438" spans="1:3" ht="12.75">
      <c r="A438" s="70">
        <v>4.83</v>
      </c>
      <c r="B438" s="70">
        <v>132.43</v>
      </c>
      <c r="C438" s="70">
        <v>148.05</v>
      </c>
    </row>
    <row r="439" spans="1:3" ht="12.75">
      <c r="A439" s="70">
        <v>4.84</v>
      </c>
      <c r="B439" s="70">
        <v>132.51</v>
      </c>
      <c r="C439" s="70">
        <v>147.77</v>
      </c>
    </row>
    <row r="440" spans="1:3" ht="12.75">
      <c r="A440" s="70">
        <v>4.85</v>
      </c>
      <c r="B440" s="70">
        <v>132.59</v>
      </c>
      <c r="C440" s="70">
        <v>147.48</v>
      </c>
    </row>
    <row r="441" spans="1:3" ht="12.75">
      <c r="A441" s="70">
        <v>4.86</v>
      </c>
      <c r="B441" s="70">
        <v>132.67</v>
      </c>
      <c r="C441" s="70">
        <v>147.2</v>
      </c>
    </row>
    <row r="442" spans="1:3" ht="12.75">
      <c r="A442" s="70">
        <v>4.87</v>
      </c>
      <c r="B442" s="70">
        <v>132.74</v>
      </c>
      <c r="C442" s="70">
        <v>146.91</v>
      </c>
    </row>
    <row r="443" spans="1:3" ht="12.75">
      <c r="A443" s="70">
        <v>4.88</v>
      </c>
      <c r="B443" s="70">
        <v>132.82</v>
      </c>
      <c r="C443" s="70">
        <v>146.63</v>
      </c>
    </row>
    <row r="444" spans="1:3" ht="12.75">
      <c r="A444" s="70">
        <v>4.89</v>
      </c>
      <c r="B444" s="70">
        <v>132.9</v>
      </c>
      <c r="C444" s="70">
        <v>146.35</v>
      </c>
    </row>
    <row r="445" spans="1:3" ht="12.75">
      <c r="A445" s="70">
        <v>4.9</v>
      </c>
      <c r="B445" s="70">
        <v>132.98</v>
      </c>
      <c r="C445" s="70">
        <v>146.07</v>
      </c>
    </row>
    <row r="446" spans="1:3" ht="12.75">
      <c r="A446" s="70">
        <v>4.91</v>
      </c>
      <c r="B446" s="70">
        <v>133.05</v>
      </c>
      <c r="C446" s="70">
        <v>145.79</v>
      </c>
    </row>
    <row r="447" spans="1:3" ht="12.75">
      <c r="A447" s="70">
        <v>4.92</v>
      </c>
      <c r="B447" s="70">
        <v>133.13</v>
      </c>
      <c r="C447" s="70">
        <v>145.51</v>
      </c>
    </row>
    <row r="448" spans="1:3" ht="12.75">
      <c r="A448" s="70">
        <v>4.93</v>
      </c>
      <c r="B448" s="70">
        <v>133.21</v>
      </c>
      <c r="C448" s="70">
        <v>145.23</v>
      </c>
    </row>
    <row r="449" spans="1:3" ht="12.75">
      <c r="A449" s="70">
        <v>4.94</v>
      </c>
      <c r="B449" s="70">
        <v>133.28</v>
      </c>
      <c r="C449" s="70">
        <v>144.96</v>
      </c>
    </row>
    <row r="450" spans="1:3" ht="12.75">
      <c r="A450" s="70">
        <v>4.95</v>
      </c>
      <c r="B450" s="70">
        <v>133.36</v>
      </c>
      <c r="C450" s="70">
        <v>144.68</v>
      </c>
    </row>
    <row r="451" spans="1:3" ht="12.75">
      <c r="A451" s="70">
        <v>4.96</v>
      </c>
      <c r="B451" s="70">
        <v>133.44</v>
      </c>
      <c r="C451" s="70">
        <v>144.41</v>
      </c>
    </row>
    <row r="452" spans="1:3" ht="12.75">
      <c r="A452" s="70">
        <v>4.97</v>
      </c>
      <c r="B452" s="70">
        <v>133.51</v>
      </c>
      <c r="C452" s="70">
        <v>144.13</v>
      </c>
    </row>
    <row r="453" spans="1:3" ht="12.75">
      <c r="A453" s="70">
        <v>4.98</v>
      </c>
      <c r="B453" s="70">
        <v>133.59</v>
      </c>
      <c r="C453" s="70">
        <v>143.86</v>
      </c>
    </row>
    <row r="454" spans="1:3" ht="12.75">
      <c r="A454" s="70">
        <v>4.99</v>
      </c>
      <c r="B454" s="70">
        <v>133.67</v>
      </c>
      <c r="C454" s="70">
        <v>143.59</v>
      </c>
    </row>
    <row r="455" spans="1:3" ht="12.75">
      <c r="A455" s="70">
        <v>5</v>
      </c>
      <c r="B455" s="70">
        <v>133.74</v>
      </c>
      <c r="C455" s="70">
        <v>143.32</v>
      </c>
    </row>
    <row r="456" spans="1:3" ht="12.75">
      <c r="A456" s="70">
        <v>5.1</v>
      </c>
      <c r="B456" s="70">
        <v>134.5</v>
      </c>
      <c r="C456" s="70">
        <v>140.68</v>
      </c>
    </row>
    <row r="457" spans="1:3" ht="12.75">
      <c r="A457" s="70">
        <v>5.2</v>
      </c>
      <c r="B457" s="70">
        <v>135.24</v>
      </c>
      <c r="C457" s="70">
        <v>138.14</v>
      </c>
    </row>
    <row r="458" spans="1:3" ht="12.75">
      <c r="A458" s="70">
        <v>5.3</v>
      </c>
      <c r="B458" s="70">
        <v>135.96</v>
      </c>
      <c r="C458" s="70">
        <v>135.69</v>
      </c>
    </row>
    <row r="459" spans="1:3" ht="12.75">
      <c r="A459" s="70">
        <v>5.4</v>
      </c>
      <c r="B459" s="70">
        <v>136.68</v>
      </c>
      <c r="C459" s="70">
        <v>133.33</v>
      </c>
    </row>
    <row r="460" spans="1:3" ht="12.75">
      <c r="A460" s="70">
        <v>5.5</v>
      </c>
      <c r="B460" s="70">
        <v>137.39</v>
      </c>
      <c r="C460" s="70">
        <v>131.05</v>
      </c>
    </row>
    <row r="461" spans="1:3" ht="12.75">
      <c r="A461" s="70">
        <v>5.6</v>
      </c>
      <c r="B461" s="70">
        <v>138.08</v>
      </c>
      <c r="C461" s="70">
        <v>128.85</v>
      </c>
    </row>
    <row r="462" spans="1:3" ht="12.75">
      <c r="A462" s="70">
        <v>5.7</v>
      </c>
      <c r="B462" s="70">
        <v>138.77</v>
      </c>
      <c r="C462" s="70">
        <v>126.73</v>
      </c>
    </row>
    <row r="463" spans="1:3" ht="12.75">
      <c r="A463" s="70">
        <v>5.8</v>
      </c>
      <c r="B463" s="70">
        <v>139.44</v>
      </c>
      <c r="C463" s="70">
        <v>124.68</v>
      </c>
    </row>
    <row r="464" spans="1:3" ht="12.75">
      <c r="A464" s="70">
        <v>5.9</v>
      </c>
      <c r="B464" s="70">
        <v>140.1</v>
      </c>
      <c r="C464" s="70">
        <v>122.69</v>
      </c>
    </row>
    <row r="465" spans="1:3" ht="12.75">
      <c r="A465" s="70">
        <v>6</v>
      </c>
      <c r="B465" s="70">
        <v>140.76</v>
      </c>
      <c r="C465" s="70">
        <v>120.77</v>
      </c>
    </row>
    <row r="466" spans="1:3" ht="12.75">
      <c r="A466" s="70">
        <v>6.1</v>
      </c>
      <c r="B466" s="70">
        <v>141.4</v>
      </c>
      <c r="C466" s="70">
        <v>118.91</v>
      </c>
    </row>
    <row r="467" spans="1:3" ht="12.75">
      <c r="A467" s="70">
        <v>6.2</v>
      </c>
      <c r="B467" s="70">
        <v>142.04</v>
      </c>
      <c r="C467" s="70">
        <v>117.11</v>
      </c>
    </row>
    <row r="468" spans="1:3" ht="12.75">
      <c r="A468" s="70">
        <v>6.3</v>
      </c>
      <c r="B468" s="70">
        <v>142.67</v>
      </c>
      <c r="C468" s="70">
        <v>115.36</v>
      </c>
    </row>
    <row r="469" spans="1:3" ht="12.75">
      <c r="A469" s="70">
        <v>6.4</v>
      </c>
      <c r="B469" s="70">
        <v>143.29</v>
      </c>
      <c r="C469" s="70">
        <v>113.67</v>
      </c>
    </row>
    <row r="470" spans="1:3" ht="12.75">
      <c r="A470" s="70">
        <v>6.5</v>
      </c>
      <c r="B470" s="70">
        <v>143.9</v>
      </c>
      <c r="C470" s="70">
        <v>112.03</v>
      </c>
    </row>
    <row r="471" spans="1:3" ht="12.75">
      <c r="A471" s="70">
        <v>6.6</v>
      </c>
      <c r="B471" s="70">
        <v>144.5</v>
      </c>
      <c r="C471" s="70">
        <v>110.44</v>
      </c>
    </row>
    <row r="472" spans="1:3" ht="12.75">
      <c r="A472" s="70">
        <v>6.7</v>
      </c>
      <c r="B472" s="70">
        <v>145.1</v>
      </c>
      <c r="C472" s="70">
        <v>108.89</v>
      </c>
    </row>
    <row r="473" spans="1:3" ht="12.75">
      <c r="A473" s="70">
        <v>6.8</v>
      </c>
      <c r="B473" s="70">
        <v>145.69</v>
      </c>
      <c r="C473" s="70">
        <v>107.38</v>
      </c>
    </row>
    <row r="474" spans="1:3" ht="12.75">
      <c r="A474" s="70">
        <v>6.9</v>
      </c>
      <c r="B474" s="70">
        <v>146.27</v>
      </c>
      <c r="C474" s="70">
        <v>105.92</v>
      </c>
    </row>
    <row r="475" spans="1:3" ht="12.75">
      <c r="A475" s="70">
        <v>7</v>
      </c>
      <c r="B475" s="70">
        <v>146.84</v>
      </c>
      <c r="C475" s="70">
        <v>104.5</v>
      </c>
    </row>
    <row r="476" spans="1:3" ht="12.75">
      <c r="A476" s="70"/>
      <c r="B476" s="70"/>
      <c r="C476" s="70"/>
    </row>
  </sheetData>
  <sheetProtection password="C60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triveni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</dc:creator>
  <cp:keywords/>
  <dc:description/>
  <cp:lastModifiedBy>pc</cp:lastModifiedBy>
  <cp:lastPrinted>2004-06-15T05:45:33Z</cp:lastPrinted>
  <dcterms:created xsi:type="dcterms:W3CDTF">1999-10-16T06:32:26Z</dcterms:created>
  <dcterms:modified xsi:type="dcterms:W3CDTF">2020-06-01T13:07:38Z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